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23\MonthlyReportsReplications\Nov2023\"/>
    </mc:Choice>
  </mc:AlternateContent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</definedNames>
  <calcPr calcId="152511"/>
</workbook>
</file>

<file path=xl/calcChain.xml><?xml version="1.0" encoding="utf-8"?>
<calcChain xmlns="http://schemas.openxmlformats.org/spreadsheetml/2006/main">
  <c r="I67" i="4" l="1"/>
  <c r="I44" i="4" l="1"/>
  <c r="I65" i="4"/>
  <c r="I68" i="4"/>
  <c r="I63" i="4"/>
  <c r="K14" i="3" l="1"/>
  <c r="J14" i="3"/>
  <c r="M46" i="4"/>
  <c r="H39" i="4" l="1"/>
  <c r="F39" i="4" l="1"/>
  <c r="E39" i="4"/>
  <c r="D39" i="4"/>
  <c r="C39" i="4"/>
  <c r="B39" i="4"/>
  <c r="G8" i="4" l="1"/>
  <c r="G33" i="3"/>
  <c r="G32" i="3"/>
  <c r="G31" i="3"/>
  <c r="H8" i="4" l="1"/>
  <c r="H19" i="4"/>
  <c r="H26" i="4"/>
  <c r="H46" i="4"/>
  <c r="H30" i="3" s="1"/>
  <c r="H50" i="4"/>
  <c r="H5" i="4" l="1"/>
  <c r="I17" i="4"/>
  <c r="M50" i="4"/>
  <c r="M39" i="4"/>
  <c r="M26" i="4"/>
  <c r="M19" i="4"/>
  <c r="M8" i="4"/>
  <c r="I11" i="4" l="1"/>
  <c r="M5" i="4"/>
  <c r="G7" i="2"/>
  <c r="F50" i="4" l="1"/>
  <c r="E50" i="4"/>
  <c r="D50" i="4"/>
  <c r="C50" i="4"/>
  <c r="B50" i="4"/>
  <c r="F46" i="4"/>
  <c r="F30" i="3" s="1"/>
  <c r="E46" i="4"/>
  <c r="E30" i="3" s="1"/>
  <c r="D46" i="4"/>
  <c r="D30" i="3" s="1"/>
  <c r="C46" i="4"/>
  <c r="C30" i="3" s="1"/>
  <c r="B46" i="4"/>
  <c r="B30" i="3" s="1"/>
  <c r="F26" i="4"/>
  <c r="E26" i="4"/>
  <c r="D26" i="4"/>
  <c r="C26" i="4"/>
  <c r="B26" i="4"/>
  <c r="F19" i="4"/>
  <c r="E19" i="4"/>
  <c r="D19" i="4"/>
  <c r="C19" i="4"/>
  <c r="B19" i="4"/>
  <c r="F8" i="4"/>
  <c r="E8" i="4"/>
  <c r="D8" i="4"/>
  <c r="C8" i="4"/>
  <c r="B8" i="4"/>
  <c r="F5" i="4" l="1"/>
  <c r="B5" i="4"/>
  <c r="D5" i="4"/>
  <c r="E5" i="4"/>
  <c r="C5" i="4"/>
  <c r="G6" i="3" l="1"/>
  <c r="H29" i="3" l="1"/>
  <c r="M30" i="3"/>
  <c r="I55" i="4"/>
  <c r="I31" i="4"/>
  <c r="I21" i="4"/>
  <c r="G39" i="4"/>
  <c r="I39" i="4" s="1"/>
  <c r="H31" i="3"/>
  <c r="I71" i="4"/>
  <c r="L46" i="4"/>
  <c r="L30" i="3" s="1"/>
  <c r="L8" i="4"/>
  <c r="L19" i="4"/>
  <c r="L26" i="4"/>
  <c r="L39" i="4"/>
  <c r="L50" i="4"/>
  <c r="L29" i="3" s="1"/>
  <c r="L6" i="3"/>
  <c r="M29" i="3"/>
  <c r="B29" i="3"/>
  <c r="C29" i="3"/>
  <c r="D29" i="3"/>
  <c r="E29" i="3"/>
  <c r="F29" i="3"/>
  <c r="F33" i="3"/>
  <c r="F32" i="3"/>
  <c r="F31" i="3"/>
  <c r="H6" i="3"/>
  <c r="G5" i="2"/>
  <c r="J50" i="4"/>
  <c r="J29" i="3" s="1"/>
  <c r="K50" i="4"/>
  <c r="K29" i="3" s="1"/>
  <c r="J8" i="4"/>
  <c r="J13" i="4"/>
  <c r="J19" i="4"/>
  <c r="J26" i="4"/>
  <c r="J39" i="4"/>
  <c r="J46" i="4"/>
  <c r="J30" i="3" s="1"/>
  <c r="M6" i="3"/>
  <c r="I74" i="4"/>
  <c r="G19" i="4"/>
  <c r="G26" i="4"/>
  <c r="I26" i="4" s="1"/>
  <c r="G46" i="4"/>
  <c r="G30" i="3" s="1"/>
  <c r="G50" i="4"/>
  <c r="I50" i="4" s="1"/>
  <c r="D6" i="3"/>
  <c r="E6" i="3"/>
  <c r="B6" i="3"/>
  <c r="C6" i="3"/>
  <c r="F6" i="3"/>
  <c r="K8" i="4"/>
  <c r="K19" i="4"/>
  <c r="K26" i="4"/>
  <c r="K39" i="4"/>
  <c r="K46" i="4"/>
  <c r="K30" i="3" s="1"/>
  <c r="E28" i="1"/>
  <c r="H7" i="2"/>
  <c r="I48" i="4"/>
  <c r="I47" i="4"/>
  <c r="M31" i="3"/>
  <c r="M32" i="3"/>
  <c r="M33" i="3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6" i="3"/>
  <c r="J6" i="3"/>
  <c r="I20" i="4"/>
  <c r="J31" i="3"/>
  <c r="I62" i="4"/>
  <c r="I66" i="4"/>
  <c r="I60" i="4"/>
  <c r="I58" i="4"/>
  <c r="I37" i="4"/>
  <c r="I57" i="4"/>
  <c r="I40" i="4"/>
  <c r="I27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I6" i="3"/>
  <c r="I46" i="4"/>
  <c r="G29" i="1"/>
  <c r="I7" i="2"/>
  <c r="H29" i="1" s="1"/>
  <c r="I29" i="1" s="1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9" i="4"/>
  <c r="I33" i="3"/>
  <c r="G5" i="4"/>
  <c r="I8" i="4"/>
  <c r="D26" i="3"/>
  <c r="B26" i="3"/>
  <c r="E26" i="3"/>
  <c r="C26" i="3"/>
  <c r="E14" i="1"/>
  <c r="G32" i="1"/>
  <c r="L26" i="3"/>
  <c r="K26" i="3"/>
  <c r="G3" i="4" l="1"/>
  <c r="G12" i="1" s="1"/>
  <c r="L3" i="4"/>
  <c r="G14" i="1"/>
  <c r="I5" i="4"/>
  <c r="H14" i="1" s="1"/>
  <c r="I14" i="1" s="1"/>
  <c r="K3" i="4"/>
  <c r="J3" i="4"/>
  <c r="H3" i="4"/>
  <c r="E12" i="1" s="1"/>
  <c r="I4" i="3"/>
  <c r="H15" i="1" s="1"/>
  <c r="I15" i="1" s="1"/>
  <c r="I5" i="2"/>
  <c r="H32" i="1" s="1"/>
  <c r="I32" i="1" s="1"/>
  <c r="I26" i="3"/>
  <c r="I29" i="3"/>
  <c r="I3" i="4" l="1"/>
  <c r="H12" i="1" s="1"/>
  <c r="I12" i="1" s="1"/>
</calcChain>
</file>

<file path=xl/sharedStrings.xml><?xml version="1.0" encoding="utf-8"?>
<sst xmlns="http://schemas.openxmlformats.org/spreadsheetml/2006/main" count="163" uniqueCount="123">
  <si>
    <t xml:space="preserve">New Jersey Department of Corrections 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</si>
  <si>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</si>
  <si>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</si>
  <si>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</si>
  <si>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</si>
  <si>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</si>
  <si>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</si>
  <si>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</si>
  <si>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</si>
  <si>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</si>
  <si>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</si>
  <si>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Main (SL III)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</si>
  <si>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</si>
  <si>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</si>
  <si>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</si>
  <si>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</si>
  <si>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</si>
  <si>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</si>
  <si>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</si>
  <si>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</si>
  <si>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</si>
  <si>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</si>
  <si>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</si>
  <si>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</si>
  <si>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</si>
  <si>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EAST JERSEY STATE PRISON</t>
  </si>
  <si>
    <t>BAYSIDE STATE PRISON</t>
  </si>
  <si>
    <t>Bayside Farm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</si>
  <si>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</si>
  <si>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</si>
  <si>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</si>
  <si>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</si>
  <si>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</si>
  <si>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</si>
  <si>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</si>
  <si>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Tully House</t>
  </si>
  <si>
    <t>Talbot Hall (Male)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</si>
  <si>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</si>
  <si>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</si>
  <si>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</si>
  <si>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</si>
  <si>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</si>
  <si>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</si>
  <si>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</si>
  <si>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</si>
  <si>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Prison Complex</t>
  </si>
  <si>
    <t>Total admissions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</si>
  <si>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</si>
  <si>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</si>
  <si>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</si>
  <si>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</si>
  <si>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</si>
  <si>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</si>
  <si>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</si>
  <si>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</si>
  <si>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</si>
  <si>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</si>
  <si>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</si>
  <si>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</si>
  <si>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</si>
  <si>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</si>
  <si>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>Fresh Start Program</t>
  </si>
  <si>
    <t xml:space="preserve">     entered into the database each month.</t>
  </si>
  <si>
    <t>Rahway Camp (SL II)</t>
  </si>
  <si>
    <t>Delta Unit (SL V)</t>
  </si>
  <si>
    <t xml:space="preserve"> * SECURITY LEVEL - this is not a complete enumeration of each security level.  Where facilities have various security levels, which</t>
  </si>
  <si>
    <t>YOUTH CORRCTNL COMPLEX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</si>
  <si>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</si>
  <si>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</si>
  <si>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</si>
  <si>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</si>
  <si>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</si>
  <si>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</si>
  <si>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</si>
  <si>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Kintock Newark (Male) Correctional Treatment Program</t>
  </si>
  <si>
    <t>Kintock Bridgeton Work Release (Male)</t>
  </si>
  <si>
    <t>CONTR. HALFWAY HOUSE (SL I)</t>
  </si>
  <si>
    <t xml:space="preserve"> 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</si>
  <si>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</si>
  <si>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</si>
  <si>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</si>
  <si>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</si>
  <si>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</si>
  <si>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Kintock Bridgeton - Treatment (Male)</t>
  </si>
  <si>
    <t>Hemm House (work release)</t>
  </si>
  <si>
    <t>Emergency Medical Home Confinement Furlough</t>
  </si>
  <si>
    <t>RHU 1,2,3 and 4 (SL V)</t>
  </si>
  <si>
    <t>RHU (SL V)</t>
  </si>
  <si>
    <t>Office of Compliance and Stratigic Planning</t>
  </si>
  <si>
    <t>WHFYCF (MYCF)</t>
  </si>
  <si>
    <t>Blue Roof (SL II)</t>
  </si>
  <si>
    <t>Kintock Bridgeton (Legacy 55+)</t>
  </si>
  <si>
    <t>Victoria Kuhn, Esq. Commissioner</t>
  </si>
  <si>
    <t>PC/RHU (3DD) (SL V)</t>
  </si>
  <si>
    <t>INCARCERATED PERSONS, ADMISSIONS, AND RELEASES</t>
  </si>
  <si>
    <t>NOTES:   DEFINITIONS OF INCARCERATED PERSONS INCLUDED IN COUNTS</t>
  </si>
  <si>
    <t>State offenders in county facilities</t>
  </si>
  <si>
    <t>STATE OFFENDERS IN COUNTY FACILITIES</t>
  </si>
  <si>
    <t>ADMISSIONS AND RELEASES BY CALENDAR YEAR (2018 - 2022)</t>
  </si>
  <si>
    <t>Garden State C. Facility</t>
  </si>
  <si>
    <t xml:space="preserve"> cannot be differentiated by individual housing units, the facility is assigned a security level consistent with a majority of incarcerated persons housed.</t>
  </si>
  <si>
    <t>a/  INCARCERATED PERSONS (IP) include IP in institutions on the last day of the reporting period.</t>
  </si>
  <si>
    <t xml:space="preserve">c/  DISCHARGE AT MAX includes IP released upon expiration of maximum sentence and IP released under the </t>
  </si>
  <si>
    <t xml:space="preserve">No Early Release Act (NERA). However, IP released under NERA are supervised by parole: first degree IP during </t>
  </si>
  <si>
    <t>five years; second degree IP during three years.</t>
  </si>
  <si>
    <t xml:space="preserve">     Jurisdictional population is the total of state IP housed in the prison complex, youth facility, hospitals, and county jails. </t>
  </si>
  <si>
    <t>Hospital (SL IV)</t>
  </si>
  <si>
    <t>By Month 2023</t>
  </si>
  <si>
    <t>Jun</t>
  </si>
  <si>
    <t>ADMISSIONS AND RELEASES BY MONTH 2023</t>
  </si>
  <si>
    <t>Jul</t>
  </si>
  <si>
    <t>Aug</t>
  </si>
  <si>
    <t>Sep</t>
  </si>
  <si>
    <t>JF Annex</t>
  </si>
  <si>
    <t>Oct</t>
  </si>
  <si>
    <t>NOVEMBER 2023</t>
  </si>
  <si>
    <t>INCARCERATED PERSONS COUNTS ON NOVEMBER 30TH</t>
  </si>
  <si>
    <t>ADMISSIONS DURING NOVEMBER</t>
  </si>
  <si>
    <t>RELEASES DURING NOVEMBER</t>
  </si>
  <si>
    <t xml:space="preserve"> December 14, 2023</t>
  </si>
  <si>
    <t>Nov</t>
  </si>
  <si>
    <t>November 2022</t>
  </si>
  <si>
    <t>Nov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</si>
</sst>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1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8" fillId="0" borderId="29" xfId="0" applyFont="1" applyBorder="1"/>
    <xf numFmtId="0" fontId="8" fillId="2" borderId="63" xfId="0" applyFont="1" applyFill="1" applyBorder="1"/>
    <xf numFmtId="0" fontId="8" fillId="2" borderId="64" xfId="0" applyFont="1" applyFill="1" applyBorder="1"/>
    <xf numFmtId="49" fontId="5" fillId="1" borderId="55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62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7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58" xfId="0" applyNumberFormat="1" applyFont="1" applyFill="1" applyBorder="1" applyAlignment="1" applyProtection="1">
      <alignment horizontal="center"/>
    </xf>
    <xf numFmtId="164" fontId="11" fillId="2" borderId="59" xfId="0" applyNumberFormat="1" applyFont="1" applyFill="1" applyBorder="1" applyAlignment="1" applyProtection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B3" sqref="B3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95" t="s">
        <v>107</v>
      </c>
      <c r="C1" s="196"/>
      <c r="D1" s="196"/>
      <c r="E1" s="196"/>
      <c r="F1" s="196"/>
      <c r="G1" s="197"/>
      <c r="H1" s="20"/>
      <c r="I1" s="130"/>
      <c r="J1" s="19" t="s">
        <v>60</v>
      </c>
      <c r="K1" s="19"/>
      <c r="L1" s="19"/>
      <c r="M1" s="150"/>
    </row>
    <row r="2" spans="1:14" ht="19.5" customHeight="1" thickBot="1" x14ac:dyDescent="0.25">
      <c r="A2" s="22"/>
      <c r="B2" s="138" t="s">
        <v>108</v>
      </c>
      <c r="C2" s="138" t="s">
        <v>110</v>
      </c>
      <c r="D2" s="138" t="s">
        <v>111</v>
      </c>
      <c r="E2" s="138" t="s">
        <v>112</v>
      </c>
      <c r="F2" s="138" t="s">
        <v>114</v>
      </c>
      <c r="G2" s="137" t="s">
        <v>120</v>
      </c>
      <c r="H2" s="193" t="s">
        <v>121</v>
      </c>
      <c r="I2" s="194"/>
      <c r="J2" s="84">
        <v>2020</v>
      </c>
      <c r="K2" s="84">
        <v>2021</v>
      </c>
      <c r="L2" s="84">
        <v>2022</v>
      </c>
      <c r="M2" s="188">
        <v>2023</v>
      </c>
      <c r="N2" s="23"/>
    </row>
    <row r="3" spans="1:14" ht="12" customHeight="1" thickTop="1" thickBot="1" x14ac:dyDescent="0.25">
      <c r="A3" s="24" t="s">
        <v>67</v>
      </c>
      <c r="B3" s="157">
        <f>B4+B5+Sheet2!B4+Sheet1!B75</f>
        <v>13295</v>
      </c>
      <c r="C3" s="182">
        <f>C4+C5+Sheet2!C4+Sheet1!C75</f>
        <v>13407</v>
      </c>
      <c r="D3" s="157">
        <f>D4+D5+Sheet2!D4+Sheet1!D75</f>
        <v>13309</v>
      </c>
      <c r="E3" s="157">
        <f>E4+E5+Sheet2!E4+Sheet1!E75</f>
        <v>13302</v>
      </c>
      <c r="F3" s="157">
        <f>F4+F5+Sheet2!F4+Sheet1!F75</f>
        <v>13374</v>
      </c>
      <c r="G3" s="158">
        <f>G4+G5+Sheet2!G4+Sheet1!G75</f>
        <v>13231</v>
      </c>
      <c r="H3" s="158">
        <f>H4+H5+Sheet2!H4+Sheet1!H75</f>
        <v>12802</v>
      </c>
      <c r="I3" s="146">
        <f>(G3-H3)/H3</f>
        <v>3.3510389001718481E-2</v>
      </c>
      <c r="J3" s="25">
        <f>J4+J5+Sheet2!J4</f>
        <v>16702</v>
      </c>
      <c r="K3" s="25">
        <f>K4+K5+Sheet2!K4</f>
        <v>12131</v>
      </c>
      <c r="L3" s="157">
        <f>L4+L5+Sheet2!L4+Sheet1!L75</f>
        <v>12075</v>
      </c>
      <c r="M3" s="158">
        <f>M4+M5+Sheet2!M4+Sheet1!M75</f>
        <v>13295</v>
      </c>
    </row>
    <row r="4" spans="1:14" ht="20.25" customHeight="1" thickBot="1" x14ac:dyDescent="0.25">
      <c r="A4" s="26" t="s">
        <v>97</v>
      </c>
      <c r="B4" s="27">
        <v>665</v>
      </c>
      <c r="C4" s="27">
        <v>778</v>
      </c>
      <c r="D4" s="27">
        <v>655</v>
      </c>
      <c r="E4" s="27">
        <v>773</v>
      </c>
      <c r="F4" s="27">
        <v>719</v>
      </c>
      <c r="G4" s="127">
        <v>831</v>
      </c>
      <c r="H4" s="127">
        <v>1132</v>
      </c>
      <c r="I4" s="136">
        <f>(G4-H4)/H4</f>
        <v>-0.26590106007067138</v>
      </c>
      <c r="J4" s="27">
        <v>554</v>
      </c>
      <c r="K4" s="27">
        <v>679</v>
      </c>
      <c r="L4" s="27">
        <v>1050</v>
      </c>
      <c r="M4" s="127">
        <v>665</v>
      </c>
    </row>
    <row r="5" spans="1:14" ht="12" customHeight="1" thickBot="1" x14ac:dyDescent="0.25">
      <c r="A5" s="30" t="s">
        <v>18</v>
      </c>
      <c r="B5" s="175">
        <f t="shared" ref="B5:H5" si="0">SUM(B6+B8+B13+B17+B19+B26+B31+B33+B35+B37+B39+B46+B50)</f>
        <v>11353</v>
      </c>
      <c r="C5" s="175">
        <f t="shared" si="0"/>
        <v>11445</v>
      </c>
      <c r="D5" s="175">
        <f t="shared" si="0"/>
        <v>11409</v>
      </c>
      <c r="E5" s="31">
        <f t="shared" si="0"/>
        <v>11402</v>
      </c>
      <c r="F5" s="31">
        <f t="shared" si="0"/>
        <v>11422</v>
      </c>
      <c r="G5" s="183">
        <f t="shared" si="0"/>
        <v>11353</v>
      </c>
      <c r="H5" s="183">
        <f t="shared" si="0"/>
        <v>10486</v>
      </c>
      <c r="I5" s="152">
        <f>(G5-H5)/H5</f>
        <v>8.2681670799160792E-2</v>
      </c>
      <c r="J5" s="31">
        <f>SUM(J6+J8+J13+J17+J19+J26+J31+J33+J35+J37+J39+J46+J50)</f>
        <v>14102</v>
      </c>
      <c r="K5" s="31">
        <f>SUM(K6+K8+K13+K17+K19+K26+K31+K33+K35+K37+K39+K46+K50)</f>
        <v>10226</v>
      </c>
      <c r="L5" s="31">
        <f>SUM(L6+L8+L13+L17+L19+L26+L31+L33+L35+L37+L39+L46+L50)</f>
        <v>9934</v>
      </c>
      <c r="M5" s="183">
        <f>SUM(M6+M8+M13+M17+M19+M26+M31+M33+M35+M37+M39+M46+M50)</f>
        <v>11353</v>
      </c>
    </row>
    <row r="6" spans="1:14" ht="9.75" customHeight="1" x14ac:dyDescent="0.2">
      <c r="A6" s="28" t="s">
        <v>19</v>
      </c>
      <c r="B6" s="29">
        <v>397</v>
      </c>
      <c r="C6" s="29">
        <v>399</v>
      </c>
      <c r="D6" s="29">
        <v>398</v>
      </c>
      <c r="E6" s="29">
        <v>391</v>
      </c>
      <c r="F6" s="29">
        <v>392</v>
      </c>
      <c r="G6" s="128">
        <v>389</v>
      </c>
      <c r="H6" s="128">
        <v>405</v>
      </c>
      <c r="I6" s="136">
        <f>(G6-H6)/H6</f>
        <v>-3.9506172839506172E-2</v>
      </c>
      <c r="J6" s="29">
        <v>454</v>
      </c>
      <c r="K6" s="29">
        <v>421</v>
      </c>
      <c r="L6" s="29">
        <v>411</v>
      </c>
      <c r="M6" s="128">
        <v>397</v>
      </c>
    </row>
    <row r="7" spans="1:14" ht="3" customHeight="1" x14ac:dyDescent="0.2">
      <c r="A7" s="28"/>
      <c r="B7" s="29"/>
      <c r="C7" s="171"/>
      <c r="D7" s="174"/>
      <c r="E7" s="29"/>
      <c r="F7" s="29"/>
      <c r="G7" s="128"/>
      <c r="H7" s="128"/>
      <c r="I7" s="136"/>
      <c r="J7" s="29"/>
      <c r="K7" s="29"/>
      <c r="L7" s="29"/>
      <c r="M7" s="128"/>
    </row>
    <row r="8" spans="1:14" ht="9" customHeight="1" x14ac:dyDescent="0.2">
      <c r="A8" s="28" t="s">
        <v>20</v>
      </c>
      <c r="B8" s="29">
        <f t="shared" ref="B8:H8" si="1">SUM(B9:B11)</f>
        <v>1345</v>
      </c>
      <c r="C8" s="171">
        <f t="shared" si="1"/>
        <v>1344</v>
      </c>
      <c r="D8" s="174">
        <f t="shared" si="1"/>
        <v>1345</v>
      </c>
      <c r="E8" s="29">
        <f t="shared" si="1"/>
        <v>1342</v>
      </c>
      <c r="F8" s="29">
        <f t="shared" si="1"/>
        <v>1347</v>
      </c>
      <c r="G8" s="128">
        <f t="shared" si="1"/>
        <v>1335</v>
      </c>
      <c r="H8" s="128">
        <f t="shared" si="1"/>
        <v>1270</v>
      </c>
      <c r="I8" s="136">
        <f>(G8-H8)/H8</f>
        <v>5.1181102362204724E-2</v>
      </c>
      <c r="J8" s="29">
        <f>SUM(J9:J11)</f>
        <v>1532</v>
      </c>
      <c r="K8" s="29">
        <f>SUM(K9:K11)</f>
        <v>1327</v>
      </c>
      <c r="L8" s="29">
        <f>SUM(L9:L11)</f>
        <v>1326</v>
      </c>
      <c r="M8" s="128">
        <f>SUM(M9:M11)</f>
        <v>1345</v>
      </c>
    </row>
    <row r="9" spans="1:14" ht="10.5" customHeight="1" x14ac:dyDescent="0.2">
      <c r="A9" s="28" t="s">
        <v>21</v>
      </c>
      <c r="B9" s="29">
        <v>1302</v>
      </c>
      <c r="C9" s="29">
        <v>1305</v>
      </c>
      <c r="D9" s="29">
        <v>1300</v>
      </c>
      <c r="E9" s="29">
        <v>1297</v>
      </c>
      <c r="F9" s="29">
        <v>1304</v>
      </c>
      <c r="G9" s="128">
        <v>1292</v>
      </c>
      <c r="H9" s="128">
        <v>1225</v>
      </c>
      <c r="I9" s="136">
        <f>(G9-H9)/H9</f>
        <v>5.4693877551020405E-2</v>
      </c>
      <c r="J9" s="29">
        <v>1436</v>
      </c>
      <c r="K9" s="29">
        <v>1280</v>
      </c>
      <c r="L9" s="29">
        <v>1239</v>
      </c>
      <c r="M9" s="128">
        <v>1302</v>
      </c>
    </row>
    <row r="10" spans="1:14" ht="10.5" customHeight="1" x14ac:dyDescent="0.2">
      <c r="A10" s="28" t="s">
        <v>113</v>
      </c>
      <c r="B10" s="29"/>
      <c r="C10" s="29"/>
      <c r="D10" s="29"/>
      <c r="E10" s="29"/>
      <c r="F10" s="29"/>
      <c r="G10" s="128"/>
      <c r="H10" s="128">
        <v>0</v>
      </c>
      <c r="I10" s="136"/>
      <c r="J10" s="29"/>
      <c r="K10" s="29"/>
      <c r="L10" s="29"/>
      <c r="M10" s="128"/>
    </row>
    <row r="11" spans="1:14" ht="10.5" customHeight="1" x14ac:dyDescent="0.2">
      <c r="A11" s="28" t="s">
        <v>93</v>
      </c>
      <c r="B11" s="29">
        <v>43</v>
      </c>
      <c r="C11" s="29">
        <v>39</v>
      </c>
      <c r="D11" s="29">
        <v>45</v>
      </c>
      <c r="E11" s="29">
        <v>45</v>
      </c>
      <c r="F11" s="29">
        <v>43</v>
      </c>
      <c r="G11" s="128">
        <v>43</v>
      </c>
      <c r="H11" s="128">
        <v>45</v>
      </c>
      <c r="I11" s="136">
        <f>(G11-H11)/H11</f>
        <v>-4.4444444444444446E-2</v>
      </c>
      <c r="J11" s="29">
        <v>96</v>
      </c>
      <c r="K11" s="29">
        <v>47</v>
      </c>
      <c r="L11" s="29">
        <v>87</v>
      </c>
      <c r="M11" s="128">
        <v>43</v>
      </c>
    </row>
    <row r="12" spans="1:14" ht="3" customHeight="1" x14ac:dyDescent="0.2">
      <c r="A12" s="28"/>
      <c r="B12" s="29"/>
      <c r="C12" s="29"/>
      <c r="D12" s="29"/>
      <c r="E12" s="29"/>
      <c r="F12" s="29"/>
      <c r="G12" s="128"/>
      <c r="H12" s="128"/>
      <c r="I12" s="136"/>
      <c r="J12" s="28"/>
      <c r="K12" s="171"/>
      <c r="L12" s="29"/>
      <c r="M12" s="128"/>
    </row>
    <row r="13" spans="1:14" ht="12" customHeight="1" x14ac:dyDescent="0.2">
      <c r="A13" s="28" t="s">
        <v>23</v>
      </c>
      <c r="B13" s="29"/>
      <c r="C13" s="29"/>
      <c r="D13" s="29"/>
      <c r="E13" s="29"/>
      <c r="F13" s="29"/>
      <c r="G13" s="128"/>
      <c r="H13" s="128"/>
      <c r="I13" s="136"/>
      <c r="J13" s="28">
        <f>SUM(J14:J15)</f>
        <v>515</v>
      </c>
      <c r="K13" s="171"/>
      <c r="L13" s="29"/>
      <c r="M13" s="128"/>
    </row>
    <row r="14" spans="1:14" ht="12" customHeight="1" x14ac:dyDescent="0.2">
      <c r="A14" s="28" t="s">
        <v>24</v>
      </c>
      <c r="B14" s="29"/>
      <c r="C14" s="29"/>
      <c r="D14" s="29"/>
      <c r="E14" s="29"/>
      <c r="F14" s="29"/>
      <c r="G14" s="128"/>
      <c r="H14" s="128"/>
      <c r="I14" s="136"/>
      <c r="J14" s="29">
        <v>406</v>
      </c>
      <c r="K14" s="29"/>
      <c r="L14" s="29"/>
      <c r="M14" s="128"/>
    </row>
    <row r="15" spans="1:14" ht="12" customHeight="1" x14ac:dyDescent="0.2">
      <c r="A15" s="28" t="s">
        <v>22</v>
      </c>
      <c r="B15" s="29"/>
      <c r="C15" s="29"/>
      <c r="D15" s="29"/>
      <c r="E15" s="29"/>
      <c r="F15" s="29"/>
      <c r="G15" s="128"/>
      <c r="H15" s="128"/>
      <c r="I15" s="136"/>
      <c r="J15" s="29">
        <v>109</v>
      </c>
      <c r="K15" s="29"/>
      <c r="L15" s="29"/>
      <c r="M15" s="128"/>
    </row>
    <row r="16" spans="1:14" ht="12.75" customHeight="1" x14ac:dyDescent="0.2">
      <c r="A16" s="28"/>
      <c r="B16" s="29"/>
      <c r="C16" s="29"/>
      <c r="D16" s="29"/>
      <c r="E16" s="29"/>
      <c r="F16" s="29"/>
      <c r="G16" s="128"/>
      <c r="H16" s="128"/>
      <c r="I16" s="136"/>
      <c r="J16" s="29"/>
      <c r="K16" s="29"/>
      <c r="L16" s="29"/>
      <c r="M16" s="128"/>
    </row>
    <row r="17" spans="1:13" ht="9.75" customHeight="1" x14ac:dyDescent="0.2">
      <c r="A17" s="28" t="s">
        <v>106</v>
      </c>
      <c r="B17" s="29">
        <v>4</v>
      </c>
      <c r="C17" s="29">
        <v>3</v>
      </c>
      <c r="D17" s="29">
        <v>6</v>
      </c>
      <c r="E17" s="29">
        <v>8</v>
      </c>
      <c r="F17" s="29">
        <v>7</v>
      </c>
      <c r="G17" s="128">
        <v>5</v>
      </c>
      <c r="H17" s="128">
        <v>3</v>
      </c>
      <c r="I17" s="136">
        <f>(G17-H17)/H17</f>
        <v>0.66666666666666663</v>
      </c>
      <c r="J17" s="29">
        <v>11</v>
      </c>
      <c r="K17" s="29">
        <v>13</v>
      </c>
      <c r="L17" s="29">
        <v>7</v>
      </c>
      <c r="M17" s="128">
        <v>4</v>
      </c>
    </row>
    <row r="18" spans="1:13" ht="3" customHeight="1" x14ac:dyDescent="0.2">
      <c r="A18" s="28"/>
      <c r="B18" s="29"/>
      <c r="C18" s="29"/>
      <c r="D18" s="173"/>
      <c r="E18" s="29"/>
      <c r="F18" s="29"/>
      <c r="G18" s="128"/>
      <c r="H18" s="128"/>
      <c r="I18" s="136"/>
      <c r="J18" s="28"/>
      <c r="K18" s="171"/>
      <c r="L18" s="29"/>
      <c r="M18" s="128"/>
    </row>
    <row r="19" spans="1:13" ht="9.75" customHeight="1" x14ac:dyDescent="0.2">
      <c r="A19" s="28" t="s">
        <v>25</v>
      </c>
      <c r="B19" s="29">
        <f t="shared" ref="B19:F19" si="2">SUM(B20:B24)</f>
        <v>1258</v>
      </c>
      <c r="C19" s="29">
        <f t="shared" si="2"/>
        <v>1281</v>
      </c>
      <c r="D19" s="173">
        <f t="shared" si="2"/>
        <v>1261</v>
      </c>
      <c r="E19" s="29">
        <f t="shared" si="2"/>
        <v>1244</v>
      </c>
      <c r="F19" s="29">
        <f t="shared" si="2"/>
        <v>1254</v>
      </c>
      <c r="G19" s="128">
        <f t="shared" ref="G19:H19" si="3">SUM(G20:G24)</f>
        <v>1246</v>
      </c>
      <c r="H19" s="128">
        <f t="shared" si="3"/>
        <v>1130</v>
      </c>
      <c r="I19" s="136">
        <f>(G19-H19)/H19</f>
        <v>0.10265486725663717</v>
      </c>
      <c r="J19" s="28">
        <f>SUM(J20:J24)</f>
        <v>1176</v>
      </c>
      <c r="K19" s="171">
        <f>SUM(K20:K24)</f>
        <v>1139</v>
      </c>
      <c r="L19" s="29">
        <f>SUM(L20:L24)</f>
        <v>1237</v>
      </c>
      <c r="M19" s="128">
        <f t="shared" ref="M19" si="4">SUM(M20:M24)</f>
        <v>1258</v>
      </c>
    </row>
    <row r="20" spans="1:13" ht="11.25" customHeight="1" x14ac:dyDescent="0.2">
      <c r="A20" s="28" t="s">
        <v>21</v>
      </c>
      <c r="B20" s="29">
        <v>1195</v>
      </c>
      <c r="C20" s="29">
        <v>1217</v>
      </c>
      <c r="D20" s="29">
        <v>1210</v>
      </c>
      <c r="E20" s="29">
        <v>1191</v>
      </c>
      <c r="F20" s="29">
        <v>1209</v>
      </c>
      <c r="G20" s="128">
        <v>1189</v>
      </c>
      <c r="H20" s="128">
        <v>1086</v>
      </c>
      <c r="I20" s="136">
        <f>(G20-H20)/H20</f>
        <v>9.4843462246777158E-2</v>
      </c>
      <c r="J20" s="29">
        <v>1128</v>
      </c>
      <c r="K20" s="29">
        <v>1097</v>
      </c>
      <c r="L20" s="29">
        <v>1189</v>
      </c>
      <c r="M20" s="128">
        <v>1195</v>
      </c>
    </row>
    <row r="21" spans="1:13" ht="9.75" customHeight="1" x14ac:dyDescent="0.2">
      <c r="A21" s="28" t="s">
        <v>63</v>
      </c>
      <c r="B21" s="29">
        <v>63</v>
      </c>
      <c r="C21" s="29">
        <v>64</v>
      </c>
      <c r="D21" s="29">
        <v>51</v>
      </c>
      <c r="E21" s="29">
        <v>53</v>
      </c>
      <c r="F21" s="29">
        <v>45</v>
      </c>
      <c r="G21" s="128">
        <v>57</v>
      </c>
      <c r="H21" s="128">
        <v>44</v>
      </c>
      <c r="I21" s="136">
        <f>(G21-H21)/H21</f>
        <v>0.29545454545454547</v>
      </c>
      <c r="J21" s="29">
        <v>48</v>
      </c>
      <c r="K21" s="29">
        <v>42</v>
      </c>
      <c r="L21" s="29">
        <v>48</v>
      </c>
      <c r="M21" s="128">
        <v>63</v>
      </c>
    </row>
    <row r="22" spans="1:13" ht="10.5" customHeight="1" x14ac:dyDescent="0.2">
      <c r="A22" s="28"/>
      <c r="B22" s="29"/>
      <c r="C22" s="29"/>
      <c r="D22" s="29"/>
      <c r="E22" s="29"/>
      <c r="F22" s="29"/>
      <c r="G22" s="128"/>
      <c r="H22" s="128"/>
      <c r="I22" s="153"/>
      <c r="J22" s="29"/>
      <c r="K22" s="29"/>
      <c r="L22" s="29"/>
      <c r="M22" s="128"/>
    </row>
    <row r="23" spans="1:13" ht="9.75" customHeight="1" x14ac:dyDescent="0.2">
      <c r="A23" s="28"/>
      <c r="B23" s="29"/>
      <c r="C23" s="29"/>
      <c r="D23" s="29"/>
      <c r="E23" s="29"/>
      <c r="F23" s="29"/>
      <c r="G23" s="128"/>
      <c r="H23" s="128"/>
      <c r="I23" s="136"/>
      <c r="J23" s="29"/>
      <c r="K23" s="29"/>
      <c r="L23" s="29"/>
      <c r="M23" s="128"/>
    </row>
    <row r="24" spans="1:13" ht="9.75" customHeight="1" x14ac:dyDescent="0.2">
      <c r="A24" s="28"/>
      <c r="B24" s="29"/>
      <c r="C24" s="173"/>
      <c r="D24" s="29"/>
      <c r="E24" s="29"/>
      <c r="F24" s="29"/>
      <c r="G24" s="128"/>
      <c r="H24" s="128"/>
      <c r="I24" s="153"/>
      <c r="J24" s="28"/>
      <c r="K24" s="171"/>
      <c r="L24" s="29"/>
      <c r="M24" s="128"/>
    </row>
    <row r="25" spans="1:13" ht="3" customHeight="1" x14ac:dyDescent="0.2">
      <c r="A25" s="28"/>
      <c r="B25" s="29"/>
      <c r="C25" s="29"/>
      <c r="D25" s="173"/>
      <c r="E25" s="29"/>
      <c r="F25" s="29"/>
      <c r="G25" s="128"/>
      <c r="H25" s="128"/>
      <c r="I25" s="136"/>
      <c r="J25" s="28"/>
      <c r="K25" s="171"/>
      <c r="L25" s="29"/>
      <c r="M25" s="128"/>
    </row>
    <row r="26" spans="1:13" x14ac:dyDescent="0.2">
      <c r="A26" s="28" t="s">
        <v>26</v>
      </c>
      <c r="B26" s="29">
        <f t="shared" ref="B26:F26" si="5">SUM(B27:B29)</f>
        <v>1277</v>
      </c>
      <c r="C26" s="29">
        <f t="shared" si="5"/>
        <v>1279</v>
      </c>
      <c r="D26" s="173">
        <f t="shared" si="5"/>
        <v>1241</v>
      </c>
      <c r="E26" s="29">
        <f t="shared" si="5"/>
        <v>1247</v>
      </c>
      <c r="F26" s="29">
        <f t="shared" si="5"/>
        <v>1273</v>
      </c>
      <c r="G26" s="128">
        <f t="shared" ref="G26:H26" si="6">SUM(G27:G29)</f>
        <v>1255</v>
      </c>
      <c r="H26" s="128">
        <f t="shared" si="6"/>
        <v>1113</v>
      </c>
      <c r="I26" s="136">
        <f>(G26-H26)/H26</f>
        <v>0.12758310871518419</v>
      </c>
      <c r="J26" s="28">
        <f>SUM(J27:J29)</f>
        <v>1118</v>
      </c>
      <c r="K26" s="171">
        <f>SUM(K27:K29)</f>
        <v>893</v>
      </c>
      <c r="L26" s="29">
        <f>SUM(L27:L29)</f>
        <v>1149</v>
      </c>
      <c r="M26" s="128">
        <f t="shared" ref="M26" si="7">SUM(M27:M29)</f>
        <v>1277</v>
      </c>
    </row>
    <row r="27" spans="1:13" ht="12" customHeight="1" x14ac:dyDescent="0.2">
      <c r="A27" s="28" t="s">
        <v>11</v>
      </c>
      <c r="B27" s="29">
        <v>979</v>
      </c>
      <c r="C27" s="29">
        <v>962</v>
      </c>
      <c r="D27" s="29">
        <v>980</v>
      </c>
      <c r="E27" s="29">
        <v>956</v>
      </c>
      <c r="F27" s="29">
        <v>977</v>
      </c>
      <c r="G27" s="128">
        <v>961</v>
      </c>
      <c r="H27" s="128">
        <v>888</v>
      </c>
      <c r="I27" s="136">
        <f>(G27-H27)/H27</f>
        <v>8.2207207207207214E-2</v>
      </c>
      <c r="J27" s="29">
        <v>869</v>
      </c>
      <c r="K27" s="29">
        <v>686</v>
      </c>
      <c r="L27" s="29">
        <v>813</v>
      </c>
      <c r="M27" s="128">
        <v>979</v>
      </c>
    </row>
    <row r="28" spans="1:13" ht="10.5" customHeight="1" x14ac:dyDescent="0.2">
      <c r="A28" s="28" t="s">
        <v>27</v>
      </c>
      <c r="B28" s="29"/>
      <c r="C28" s="29"/>
      <c r="D28" s="29"/>
      <c r="E28" s="29"/>
      <c r="F28" s="29"/>
      <c r="G28" s="128"/>
      <c r="H28" s="128"/>
      <c r="I28" s="136"/>
      <c r="J28" s="29">
        <v>249</v>
      </c>
      <c r="K28" s="29">
        <v>207</v>
      </c>
      <c r="L28" s="29">
        <v>336</v>
      </c>
      <c r="M28" s="128">
        <v>0</v>
      </c>
    </row>
    <row r="29" spans="1:13" ht="10.5" customHeight="1" x14ac:dyDescent="0.2">
      <c r="A29" s="28" t="s">
        <v>90</v>
      </c>
      <c r="B29" s="29">
        <v>298</v>
      </c>
      <c r="C29" s="29">
        <v>317</v>
      </c>
      <c r="D29" s="29">
        <v>261</v>
      </c>
      <c r="E29" s="29">
        <v>291</v>
      </c>
      <c r="F29" s="29">
        <v>296</v>
      </c>
      <c r="G29" s="128">
        <v>294</v>
      </c>
      <c r="H29" s="128">
        <v>225</v>
      </c>
      <c r="I29" s="136"/>
      <c r="J29" s="29"/>
      <c r="K29" s="29"/>
      <c r="L29" s="29"/>
      <c r="M29" s="128">
        <v>298</v>
      </c>
    </row>
    <row r="30" spans="1:13" ht="3" customHeight="1" x14ac:dyDescent="0.2">
      <c r="A30" s="28"/>
      <c r="B30" s="29"/>
      <c r="C30" s="29"/>
      <c r="D30" s="29"/>
      <c r="E30" s="29"/>
      <c r="F30" s="29"/>
      <c r="G30" s="128"/>
      <c r="H30" s="128"/>
      <c r="I30" s="136"/>
      <c r="J30" s="29"/>
      <c r="K30" s="29"/>
      <c r="L30" s="29"/>
      <c r="M30" s="128"/>
    </row>
    <row r="31" spans="1:13" ht="9.75" customHeight="1" x14ac:dyDescent="0.2">
      <c r="A31" s="28" t="s">
        <v>28</v>
      </c>
      <c r="B31" s="29">
        <v>569</v>
      </c>
      <c r="C31" s="29">
        <v>674</v>
      </c>
      <c r="D31" s="29">
        <v>648</v>
      </c>
      <c r="E31" s="29">
        <v>632</v>
      </c>
      <c r="F31" s="29">
        <v>621</v>
      </c>
      <c r="G31" s="128">
        <v>628</v>
      </c>
      <c r="H31" s="128">
        <v>516</v>
      </c>
      <c r="I31" s="136">
        <f>(G31-H31)/H31</f>
        <v>0.21705426356589147</v>
      </c>
      <c r="J31" s="29">
        <v>587</v>
      </c>
      <c r="K31" s="29">
        <v>395</v>
      </c>
      <c r="L31" s="29">
        <v>401</v>
      </c>
      <c r="M31" s="128">
        <v>569</v>
      </c>
    </row>
    <row r="32" spans="1:13" ht="3" customHeight="1" x14ac:dyDescent="0.2">
      <c r="A32" s="28"/>
      <c r="B32" s="29"/>
      <c r="C32" s="29"/>
      <c r="D32" s="29"/>
      <c r="E32" s="29"/>
      <c r="F32" s="29"/>
      <c r="G32" s="128"/>
      <c r="H32" s="128"/>
      <c r="I32" s="136"/>
      <c r="J32" s="29"/>
      <c r="K32" s="29"/>
      <c r="L32" s="29"/>
      <c r="M32" s="128"/>
    </row>
    <row r="33" spans="1:13" ht="11.25" customHeight="1" x14ac:dyDescent="0.2">
      <c r="A33" s="28"/>
      <c r="B33" s="29"/>
      <c r="C33" s="29"/>
      <c r="D33" s="29"/>
      <c r="E33" s="29"/>
      <c r="F33" s="29"/>
      <c r="G33" s="128"/>
      <c r="H33" s="128"/>
      <c r="I33" s="153"/>
      <c r="J33" s="29"/>
      <c r="K33" s="29"/>
      <c r="L33" s="29"/>
      <c r="M33" s="128"/>
    </row>
    <row r="34" spans="1:13" ht="3" customHeight="1" x14ac:dyDescent="0.2">
      <c r="A34" s="28"/>
      <c r="B34" s="29"/>
      <c r="C34" s="29"/>
      <c r="D34" s="29"/>
      <c r="E34" s="29"/>
      <c r="F34" s="29"/>
      <c r="G34" s="128"/>
      <c r="H34" s="128"/>
      <c r="I34" s="136"/>
      <c r="J34" s="29"/>
      <c r="K34" s="29"/>
      <c r="L34" s="29"/>
      <c r="M34" s="128"/>
    </row>
    <row r="35" spans="1:13" ht="9.75" customHeight="1" x14ac:dyDescent="0.2">
      <c r="A35" s="28" t="s">
        <v>29</v>
      </c>
      <c r="B35" s="29"/>
      <c r="C35" s="29"/>
      <c r="D35" s="29"/>
      <c r="E35" s="29"/>
      <c r="F35" s="29"/>
      <c r="G35" s="128"/>
      <c r="H35" s="128"/>
      <c r="I35" s="136"/>
      <c r="J35" s="29">
        <v>1362</v>
      </c>
      <c r="K35" s="29">
        <v>619</v>
      </c>
      <c r="L35" s="29"/>
      <c r="M35" s="128"/>
    </row>
    <row r="36" spans="1:13" ht="3" customHeight="1" x14ac:dyDescent="0.2">
      <c r="A36" s="28"/>
      <c r="B36" s="29"/>
      <c r="C36" s="29"/>
      <c r="D36" s="29"/>
      <c r="E36" s="29"/>
      <c r="F36" s="29"/>
      <c r="G36" s="128"/>
      <c r="H36" s="128"/>
      <c r="I36" s="136"/>
      <c r="J36" s="29"/>
      <c r="K36" s="29"/>
      <c r="L36" s="29"/>
      <c r="M36" s="128"/>
    </row>
    <row r="37" spans="1:13" ht="12" customHeight="1" x14ac:dyDescent="0.2">
      <c r="A37" s="28" t="s">
        <v>30</v>
      </c>
      <c r="B37" s="29">
        <v>3199</v>
      </c>
      <c r="C37" s="29">
        <v>3194</v>
      </c>
      <c r="D37" s="29">
        <v>3186</v>
      </c>
      <c r="E37" s="29">
        <v>3211</v>
      </c>
      <c r="F37" s="29">
        <v>3236</v>
      </c>
      <c r="G37" s="128">
        <v>3219</v>
      </c>
      <c r="H37" s="128">
        <v>2943</v>
      </c>
      <c r="I37" s="136">
        <f>(G37-H37)/H37</f>
        <v>9.3781855249745152E-2</v>
      </c>
      <c r="J37" s="29">
        <v>2892</v>
      </c>
      <c r="K37" s="29">
        <v>2337</v>
      </c>
      <c r="L37" s="29">
        <v>2492</v>
      </c>
      <c r="M37" s="128">
        <v>3199</v>
      </c>
    </row>
    <row r="38" spans="1:13" ht="3" customHeight="1" x14ac:dyDescent="0.2">
      <c r="A38" s="28"/>
      <c r="B38" s="29"/>
      <c r="C38" s="173"/>
      <c r="D38" s="29"/>
      <c r="E38" s="29"/>
      <c r="F38" s="29"/>
      <c r="G38" s="128"/>
      <c r="H38" s="128"/>
      <c r="I38" s="136"/>
      <c r="J38" s="28"/>
      <c r="K38" s="171"/>
      <c r="L38" s="29"/>
      <c r="M38" s="128"/>
    </row>
    <row r="39" spans="1:13" x14ac:dyDescent="0.2">
      <c r="A39" s="28" t="s">
        <v>31</v>
      </c>
      <c r="B39" s="29">
        <f t="shared" ref="B39:E39" si="8">SUM(B40:B44)</f>
        <v>1952</v>
      </c>
      <c r="C39" s="173">
        <f t="shared" si="8"/>
        <v>1924</v>
      </c>
      <c r="D39" s="29">
        <f t="shared" si="8"/>
        <v>1939</v>
      </c>
      <c r="E39" s="29">
        <f t="shared" si="8"/>
        <v>1955</v>
      </c>
      <c r="F39" s="29">
        <f t="shared" ref="F39" si="9">SUM(F40:F44)</f>
        <v>1971</v>
      </c>
      <c r="G39" s="128">
        <f t="shared" ref="G39:H39" si="10">SUM(G40:G44)</f>
        <v>1927</v>
      </c>
      <c r="H39" s="128">
        <f t="shared" si="10"/>
        <v>1953</v>
      </c>
      <c r="I39" s="136">
        <f>(G39-H39)/H39</f>
        <v>-1.3312852022529442E-2</v>
      </c>
      <c r="J39" s="28">
        <f>SUM(J40:J44)</f>
        <v>2291</v>
      </c>
      <c r="K39" s="171">
        <f>SUM(K40:K44)</f>
        <v>1878</v>
      </c>
      <c r="L39" s="29">
        <f>SUM(L40:L44)</f>
        <v>2034</v>
      </c>
      <c r="M39" s="128">
        <f t="shared" ref="M39" si="11">SUM(M40:M44)</f>
        <v>1952</v>
      </c>
    </row>
    <row r="40" spans="1:13" ht="11.25" customHeight="1" x14ac:dyDescent="0.2">
      <c r="A40" s="28" t="s">
        <v>21</v>
      </c>
      <c r="B40" s="29">
        <v>1693</v>
      </c>
      <c r="C40" s="29">
        <v>1699</v>
      </c>
      <c r="D40" s="29">
        <v>1671</v>
      </c>
      <c r="E40" s="29">
        <v>1701</v>
      </c>
      <c r="F40" s="29">
        <v>1718</v>
      </c>
      <c r="G40" s="128">
        <v>1677</v>
      </c>
      <c r="H40" s="128">
        <v>1628</v>
      </c>
      <c r="I40" s="136">
        <f>(G40-H40)/H40</f>
        <v>3.0098280098280097E-2</v>
      </c>
      <c r="J40" s="29">
        <v>1715</v>
      </c>
      <c r="K40" s="29">
        <v>1644</v>
      </c>
      <c r="L40" s="29">
        <v>1711</v>
      </c>
      <c r="M40" s="128">
        <v>1693</v>
      </c>
    </row>
    <row r="41" spans="1:13" ht="10.5" customHeight="1" x14ac:dyDescent="0.2">
      <c r="A41" s="28" t="s">
        <v>86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128">
        <v>0</v>
      </c>
      <c r="H41" s="128">
        <v>74</v>
      </c>
      <c r="I41" s="136"/>
      <c r="J41" s="29">
        <v>185</v>
      </c>
      <c r="K41" s="29">
        <v>37</v>
      </c>
      <c r="L41" s="29">
        <v>75</v>
      </c>
      <c r="M41" s="128"/>
    </row>
    <row r="42" spans="1:13" ht="10.5" customHeight="1" x14ac:dyDescent="0.2">
      <c r="A42" s="28"/>
      <c r="B42" s="29"/>
      <c r="C42" s="29"/>
      <c r="D42" s="29"/>
      <c r="E42" s="29"/>
      <c r="F42" s="29"/>
      <c r="G42" s="128"/>
      <c r="H42" s="128"/>
      <c r="I42" s="136"/>
      <c r="J42" s="29"/>
      <c r="K42" s="29"/>
      <c r="L42" s="29"/>
      <c r="M42" s="128"/>
    </row>
    <row r="43" spans="1:13" ht="11.25" customHeight="1" x14ac:dyDescent="0.2">
      <c r="A43" s="28" t="s">
        <v>61</v>
      </c>
      <c r="B43" s="29"/>
      <c r="C43" s="29"/>
      <c r="D43" s="29"/>
      <c r="E43" s="29"/>
      <c r="F43" s="29"/>
      <c r="G43" s="128"/>
      <c r="H43" s="128"/>
      <c r="I43" s="136"/>
      <c r="J43" s="29">
        <v>139</v>
      </c>
      <c r="K43" s="29"/>
      <c r="L43" s="29"/>
      <c r="M43" s="128"/>
    </row>
    <row r="44" spans="1:13" ht="11.25" customHeight="1" x14ac:dyDescent="0.2">
      <c r="A44" s="28" t="s">
        <v>64</v>
      </c>
      <c r="B44" s="29">
        <v>259</v>
      </c>
      <c r="C44" s="29">
        <v>225</v>
      </c>
      <c r="D44" s="29">
        <v>268</v>
      </c>
      <c r="E44" s="29">
        <v>254</v>
      </c>
      <c r="F44" s="29">
        <v>253</v>
      </c>
      <c r="G44" s="128">
        <v>250</v>
      </c>
      <c r="H44" s="128">
        <v>251</v>
      </c>
      <c r="I44" s="136">
        <f>(G44-H44)/H44</f>
        <v>-3.9840637450199202E-3</v>
      </c>
      <c r="J44" s="29">
        <v>252</v>
      </c>
      <c r="K44" s="29">
        <v>197</v>
      </c>
      <c r="L44" s="29">
        <v>248</v>
      </c>
      <c r="M44" s="128">
        <v>259</v>
      </c>
    </row>
    <row r="45" spans="1:13" ht="3" customHeight="1" x14ac:dyDescent="0.2">
      <c r="A45" s="28"/>
      <c r="B45" s="174"/>
      <c r="C45" s="29"/>
      <c r="D45" s="174"/>
      <c r="E45" s="29"/>
      <c r="F45" s="29"/>
      <c r="G45" s="128"/>
      <c r="H45" s="128"/>
      <c r="I45" s="136"/>
      <c r="J45" s="28"/>
      <c r="K45" s="171"/>
      <c r="L45" s="29"/>
      <c r="M45" s="128"/>
    </row>
    <row r="46" spans="1:13" ht="9.75" customHeight="1" x14ac:dyDescent="0.2">
      <c r="A46" s="28" t="s">
        <v>72</v>
      </c>
      <c r="B46" s="29">
        <f t="shared" ref="B46:F46" si="12">SUM(B47:B48)</f>
        <v>368</v>
      </c>
      <c r="C46" s="29">
        <f t="shared" si="12"/>
        <v>365</v>
      </c>
      <c r="D46" s="174">
        <f t="shared" si="12"/>
        <v>368</v>
      </c>
      <c r="E46" s="29">
        <f t="shared" si="12"/>
        <v>373</v>
      </c>
      <c r="F46" s="29">
        <f t="shared" si="12"/>
        <v>378</v>
      </c>
      <c r="G46" s="128">
        <f t="shared" ref="G46:J46" si="13">SUM(G47:G48)</f>
        <v>381</v>
      </c>
      <c r="H46" s="128">
        <f t="shared" si="13"/>
        <v>345</v>
      </c>
      <c r="I46" s="136">
        <f>(G46-H46)/H46</f>
        <v>0.10434782608695652</v>
      </c>
      <c r="J46" s="28">
        <f t="shared" si="13"/>
        <v>504</v>
      </c>
      <c r="K46" s="171">
        <f>SUM(K47:K48)</f>
        <v>359</v>
      </c>
      <c r="L46" s="29">
        <f>SUM(L47:L48)</f>
        <v>372</v>
      </c>
      <c r="M46" s="128">
        <f t="shared" ref="M46" si="14">SUM(M47:M48)</f>
        <v>368</v>
      </c>
    </row>
    <row r="47" spans="1:13" ht="9.9499999999999993" customHeight="1" x14ac:dyDescent="0.2">
      <c r="A47" s="28" t="s">
        <v>71</v>
      </c>
      <c r="B47" s="29">
        <v>347</v>
      </c>
      <c r="C47" s="29">
        <v>347</v>
      </c>
      <c r="D47" s="29">
        <v>350</v>
      </c>
      <c r="E47" s="29">
        <v>352</v>
      </c>
      <c r="F47" s="29">
        <v>360</v>
      </c>
      <c r="G47" s="128">
        <v>361</v>
      </c>
      <c r="H47" s="128">
        <v>326</v>
      </c>
      <c r="I47" s="136">
        <f>(G47-H47)/H47</f>
        <v>0.10736196319018405</v>
      </c>
      <c r="J47" s="29">
        <v>495</v>
      </c>
      <c r="K47" s="29">
        <v>348</v>
      </c>
      <c r="L47" s="29">
        <v>352</v>
      </c>
      <c r="M47" s="128">
        <v>347</v>
      </c>
    </row>
    <row r="48" spans="1:13" ht="9.75" customHeight="1" x14ac:dyDescent="0.2">
      <c r="A48" s="28" t="s">
        <v>87</v>
      </c>
      <c r="B48" s="29">
        <v>21</v>
      </c>
      <c r="C48" s="29">
        <v>18</v>
      </c>
      <c r="D48" s="29">
        <v>18</v>
      </c>
      <c r="E48" s="29">
        <v>21</v>
      </c>
      <c r="F48" s="29">
        <v>18</v>
      </c>
      <c r="G48" s="128">
        <v>20</v>
      </c>
      <c r="H48" s="128">
        <v>19</v>
      </c>
      <c r="I48" s="136">
        <f>(G48-H48)/H48</f>
        <v>5.2631578947368418E-2</v>
      </c>
      <c r="J48" s="29">
        <v>9</v>
      </c>
      <c r="K48" s="29">
        <v>11</v>
      </c>
      <c r="L48" s="29">
        <v>20</v>
      </c>
      <c r="M48" s="128">
        <v>21</v>
      </c>
    </row>
    <row r="49" spans="1:13" ht="3" customHeight="1" x14ac:dyDescent="0.2">
      <c r="A49" s="28"/>
      <c r="B49" s="29"/>
      <c r="C49" s="29"/>
      <c r="D49" s="174"/>
      <c r="E49" s="29"/>
      <c r="F49" s="29"/>
      <c r="G49" s="128"/>
      <c r="H49" s="128"/>
      <c r="I49" s="136"/>
      <c r="J49" s="28"/>
      <c r="K49" s="171"/>
      <c r="L49" s="29"/>
      <c r="M49" s="128"/>
    </row>
    <row r="50" spans="1:13" x14ac:dyDescent="0.2">
      <c r="A50" s="28" t="s">
        <v>76</v>
      </c>
      <c r="B50" s="29">
        <f t="shared" ref="B50:H50" si="15">SUM(B51:B74)</f>
        <v>984</v>
      </c>
      <c r="C50" s="29">
        <f t="shared" si="15"/>
        <v>982</v>
      </c>
      <c r="D50" s="174">
        <f t="shared" si="15"/>
        <v>1017</v>
      </c>
      <c r="E50" s="29">
        <f t="shared" si="15"/>
        <v>999</v>
      </c>
      <c r="F50" s="29">
        <f t="shared" si="15"/>
        <v>943</v>
      </c>
      <c r="G50" s="128">
        <f t="shared" si="15"/>
        <v>968</v>
      </c>
      <c r="H50" s="128">
        <f t="shared" si="15"/>
        <v>808</v>
      </c>
      <c r="I50" s="136">
        <f>(G50-H50)/H50</f>
        <v>0.19801980198019803</v>
      </c>
      <c r="J50" s="28">
        <f>SUM(J51:J75)</f>
        <v>1660</v>
      </c>
      <c r="K50" s="171">
        <f>SUM(K51:K75)</f>
        <v>845</v>
      </c>
      <c r="L50" s="29">
        <f>SUM(L51:L74)</f>
        <v>505</v>
      </c>
      <c r="M50" s="128">
        <f>SUM(M51:M74)</f>
        <v>984</v>
      </c>
    </row>
    <row r="51" spans="1:13" ht="10.5" customHeight="1" x14ac:dyDescent="0.2">
      <c r="A51" s="28"/>
      <c r="B51" s="29"/>
      <c r="C51" s="29"/>
      <c r="D51" s="29"/>
      <c r="E51" s="29"/>
      <c r="F51" s="29"/>
      <c r="G51" s="128"/>
      <c r="H51" s="128"/>
      <c r="I51" s="153"/>
      <c r="J51" s="171"/>
      <c r="K51" s="29"/>
      <c r="L51" s="29"/>
      <c r="M51" s="128"/>
    </row>
    <row r="52" spans="1:13" ht="10.5" customHeight="1" x14ac:dyDescent="0.2">
      <c r="A52" s="28" t="s">
        <v>85</v>
      </c>
      <c r="B52" s="29"/>
      <c r="C52" s="29"/>
      <c r="D52" s="29"/>
      <c r="E52" s="29"/>
      <c r="F52" s="29"/>
      <c r="G52" s="128"/>
      <c r="H52" s="128"/>
      <c r="I52" s="136"/>
      <c r="J52" s="29">
        <v>115</v>
      </c>
      <c r="K52" s="29"/>
      <c r="L52" s="29"/>
      <c r="M52" s="128"/>
    </row>
    <row r="53" spans="1:13" ht="9.75" customHeight="1" x14ac:dyDescent="0.2">
      <c r="A53" s="28" t="s">
        <v>70</v>
      </c>
      <c r="B53" s="29"/>
      <c r="C53" s="29"/>
      <c r="D53" s="29"/>
      <c r="E53" s="29"/>
      <c r="F53" s="29"/>
      <c r="G53" s="128"/>
      <c r="H53" s="128"/>
      <c r="I53" s="136"/>
      <c r="J53" s="29">
        <v>50</v>
      </c>
      <c r="K53" s="29"/>
      <c r="L53" s="29"/>
      <c r="M53" s="128"/>
    </row>
    <row r="54" spans="1:13" ht="10.5" customHeight="1" x14ac:dyDescent="0.2">
      <c r="A54" s="28" t="s">
        <v>32</v>
      </c>
      <c r="B54" s="29"/>
      <c r="C54" s="29"/>
      <c r="D54" s="29"/>
      <c r="E54" s="29"/>
      <c r="F54" s="29"/>
      <c r="G54" s="128"/>
      <c r="H54" s="128"/>
      <c r="I54" s="136"/>
      <c r="J54" s="29">
        <v>339</v>
      </c>
      <c r="K54" s="29">
        <v>244</v>
      </c>
      <c r="L54" s="29"/>
      <c r="M54" s="128"/>
    </row>
    <row r="55" spans="1:13" ht="10.5" customHeight="1" x14ac:dyDescent="0.2">
      <c r="A55" s="28" t="s">
        <v>33</v>
      </c>
      <c r="B55" s="29">
        <v>30</v>
      </c>
      <c r="C55" s="29">
        <v>33</v>
      </c>
      <c r="D55" s="29">
        <v>31</v>
      </c>
      <c r="E55" s="29">
        <v>31</v>
      </c>
      <c r="F55" s="29">
        <v>27</v>
      </c>
      <c r="G55" s="128">
        <v>30</v>
      </c>
      <c r="H55" s="128">
        <v>27</v>
      </c>
      <c r="I55" s="136">
        <f>(G55-H55)/H55</f>
        <v>0.1111111111111111</v>
      </c>
      <c r="J55" s="29">
        <v>22</v>
      </c>
      <c r="K55" s="29">
        <v>21</v>
      </c>
      <c r="L55" s="29">
        <v>16</v>
      </c>
      <c r="M55" s="128">
        <v>30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8"/>
      <c r="H56" s="128"/>
      <c r="I56" s="136"/>
      <c r="J56" s="29"/>
      <c r="K56" s="29"/>
      <c r="L56" s="29"/>
      <c r="M56" s="128"/>
    </row>
    <row r="57" spans="1:13" ht="9.75" customHeight="1" x14ac:dyDescent="0.2">
      <c r="A57" s="28" t="s">
        <v>73</v>
      </c>
      <c r="B57" s="29">
        <v>25</v>
      </c>
      <c r="C57" s="29">
        <v>24</v>
      </c>
      <c r="D57" s="29">
        <v>26</v>
      </c>
      <c r="E57" s="29">
        <v>27</v>
      </c>
      <c r="F57" s="29">
        <v>26</v>
      </c>
      <c r="G57" s="128">
        <v>24</v>
      </c>
      <c r="H57" s="128">
        <v>27</v>
      </c>
      <c r="I57" s="136">
        <f t="shared" ref="I57:I65" si="16">(G57-H57)/H57</f>
        <v>-0.1111111111111111</v>
      </c>
      <c r="J57" s="29">
        <v>31</v>
      </c>
      <c r="K57" s="29">
        <v>35</v>
      </c>
      <c r="L57" s="29">
        <v>29</v>
      </c>
      <c r="M57" s="128">
        <v>25</v>
      </c>
    </row>
    <row r="58" spans="1:13" ht="9.75" customHeight="1" x14ac:dyDescent="0.2">
      <c r="A58" s="28" t="s">
        <v>56</v>
      </c>
      <c r="B58" s="29">
        <v>30</v>
      </c>
      <c r="C58" s="29">
        <v>34</v>
      </c>
      <c r="D58" s="29">
        <v>32</v>
      </c>
      <c r="E58" s="29">
        <v>34</v>
      </c>
      <c r="F58" s="29">
        <v>36</v>
      </c>
      <c r="G58" s="128">
        <v>33</v>
      </c>
      <c r="H58" s="128">
        <v>29</v>
      </c>
      <c r="I58" s="136">
        <f t="shared" si="16"/>
        <v>0.13793103448275862</v>
      </c>
      <c r="J58" s="29">
        <v>25</v>
      </c>
      <c r="K58" s="29">
        <v>19</v>
      </c>
      <c r="L58" s="29">
        <v>15</v>
      </c>
      <c r="M58" s="128">
        <v>30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8"/>
      <c r="H59" s="128"/>
      <c r="I59" s="136"/>
      <c r="J59" s="29"/>
      <c r="K59" s="29"/>
      <c r="L59" s="29"/>
      <c r="M59" s="128"/>
    </row>
    <row r="60" spans="1:13" ht="10.5" customHeight="1" x14ac:dyDescent="0.2">
      <c r="A60" s="28" t="s">
        <v>58</v>
      </c>
      <c r="B60" s="29">
        <v>49</v>
      </c>
      <c r="C60" s="29">
        <v>49</v>
      </c>
      <c r="D60" s="29">
        <v>51</v>
      </c>
      <c r="E60" s="29">
        <v>46</v>
      </c>
      <c r="F60" s="29">
        <v>43</v>
      </c>
      <c r="G60" s="128">
        <v>48</v>
      </c>
      <c r="H60" s="128">
        <v>27</v>
      </c>
      <c r="I60" s="136">
        <f t="shared" si="16"/>
        <v>0.77777777777777779</v>
      </c>
      <c r="J60" s="29">
        <v>51</v>
      </c>
      <c r="K60" s="29">
        <v>26</v>
      </c>
      <c r="L60" s="29">
        <v>13</v>
      </c>
      <c r="M60" s="128">
        <v>49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8"/>
      <c r="H61" s="128"/>
      <c r="I61" s="153"/>
      <c r="J61" s="29"/>
      <c r="K61" s="29"/>
      <c r="L61" s="29"/>
      <c r="M61" s="128"/>
    </row>
    <row r="62" spans="1:13" ht="10.5" customHeight="1" x14ac:dyDescent="0.2">
      <c r="A62" s="28" t="s">
        <v>59</v>
      </c>
      <c r="B62" s="29">
        <v>31</v>
      </c>
      <c r="C62" s="29">
        <v>29</v>
      </c>
      <c r="D62" s="29">
        <v>29</v>
      </c>
      <c r="E62" s="29">
        <v>30</v>
      </c>
      <c r="F62" s="29">
        <v>30</v>
      </c>
      <c r="G62" s="128">
        <v>28</v>
      </c>
      <c r="H62" s="128">
        <v>22</v>
      </c>
      <c r="I62" s="136">
        <f t="shared" si="16"/>
        <v>0.27272727272727271</v>
      </c>
      <c r="J62" s="29">
        <v>15</v>
      </c>
      <c r="K62" s="29">
        <v>22</v>
      </c>
      <c r="L62" s="29">
        <v>8</v>
      </c>
      <c r="M62" s="128">
        <v>31</v>
      </c>
    </row>
    <row r="63" spans="1:13" ht="10.5" customHeight="1" x14ac:dyDescent="0.2">
      <c r="A63" s="28" t="s">
        <v>34</v>
      </c>
      <c r="B63" s="29">
        <v>174</v>
      </c>
      <c r="C63" s="29">
        <v>178</v>
      </c>
      <c r="D63" s="29">
        <v>170</v>
      </c>
      <c r="E63" s="29">
        <v>176</v>
      </c>
      <c r="F63" s="29">
        <v>153</v>
      </c>
      <c r="G63" s="128">
        <v>168</v>
      </c>
      <c r="H63" s="128">
        <v>125</v>
      </c>
      <c r="I63" s="136">
        <f t="shared" si="16"/>
        <v>0.34399999999999997</v>
      </c>
      <c r="J63" s="29">
        <v>182</v>
      </c>
      <c r="K63" s="29">
        <v>83</v>
      </c>
      <c r="L63" s="29">
        <v>0</v>
      </c>
      <c r="M63" s="128">
        <v>174</v>
      </c>
    </row>
    <row r="64" spans="1:13" ht="10.5" customHeight="1" x14ac:dyDescent="0.2">
      <c r="A64" s="28" t="s">
        <v>41</v>
      </c>
      <c r="B64" s="29">
        <v>126</v>
      </c>
      <c r="C64" s="29">
        <v>121</v>
      </c>
      <c r="D64" s="29">
        <v>126</v>
      </c>
      <c r="E64" s="29">
        <v>126</v>
      </c>
      <c r="F64" s="29">
        <v>114</v>
      </c>
      <c r="G64" s="128">
        <v>124</v>
      </c>
      <c r="H64" s="128">
        <v>103</v>
      </c>
      <c r="I64" s="136">
        <f t="shared" si="16"/>
        <v>0.20388349514563106</v>
      </c>
      <c r="J64" s="29">
        <v>105</v>
      </c>
      <c r="K64" s="29">
        <v>107</v>
      </c>
      <c r="L64" s="29">
        <v>102</v>
      </c>
      <c r="M64" s="128">
        <v>126</v>
      </c>
    </row>
    <row r="65" spans="1:13" x14ac:dyDescent="0.2">
      <c r="A65" s="28" t="s">
        <v>83</v>
      </c>
      <c r="B65" s="29">
        <v>53</v>
      </c>
      <c r="C65" s="29">
        <v>46</v>
      </c>
      <c r="D65" s="29">
        <v>53</v>
      </c>
      <c r="E65" s="29">
        <v>50</v>
      </c>
      <c r="F65" s="29">
        <v>60</v>
      </c>
      <c r="G65" s="128">
        <v>58</v>
      </c>
      <c r="H65" s="128">
        <v>57</v>
      </c>
      <c r="I65" s="136">
        <f t="shared" si="16"/>
        <v>1.7543859649122806E-2</v>
      </c>
      <c r="J65" s="29">
        <v>97</v>
      </c>
      <c r="K65" s="29">
        <v>59</v>
      </c>
      <c r="L65" s="29">
        <v>39</v>
      </c>
      <c r="M65" s="128">
        <v>53</v>
      </c>
    </row>
    <row r="66" spans="1:13" ht="12" customHeight="1" x14ac:dyDescent="0.2">
      <c r="A66" s="28" t="s">
        <v>75</v>
      </c>
      <c r="B66" s="29">
        <v>116</v>
      </c>
      <c r="C66" s="29">
        <v>115</v>
      </c>
      <c r="D66" s="29">
        <v>108</v>
      </c>
      <c r="E66" s="29">
        <v>112</v>
      </c>
      <c r="F66" s="29">
        <v>109</v>
      </c>
      <c r="G66" s="128">
        <v>113</v>
      </c>
      <c r="H66" s="128">
        <v>94</v>
      </c>
      <c r="I66" s="136">
        <f>(G66-H66)/H66</f>
        <v>0.20212765957446807</v>
      </c>
      <c r="J66" s="29">
        <v>144</v>
      </c>
      <c r="K66" s="29">
        <v>38</v>
      </c>
      <c r="L66" s="29">
        <v>68</v>
      </c>
      <c r="M66" s="128">
        <v>116</v>
      </c>
    </row>
    <row r="67" spans="1:13" ht="12" customHeight="1" x14ac:dyDescent="0.2">
      <c r="A67" s="28" t="s">
        <v>91</v>
      </c>
      <c r="B67" s="90">
        <v>24</v>
      </c>
      <c r="C67" s="90">
        <v>22</v>
      </c>
      <c r="D67" s="90">
        <v>32</v>
      </c>
      <c r="E67" s="90">
        <v>33</v>
      </c>
      <c r="F67" s="90">
        <v>30</v>
      </c>
      <c r="G67" s="129">
        <v>27</v>
      </c>
      <c r="H67" s="129">
        <v>12</v>
      </c>
      <c r="I67" s="136">
        <f>(G67-H67)/H67</f>
        <v>1.25</v>
      </c>
      <c r="J67" s="90"/>
      <c r="K67" s="90"/>
      <c r="L67" s="90"/>
      <c r="M67" s="129">
        <v>24</v>
      </c>
    </row>
    <row r="68" spans="1:13" ht="12" customHeight="1" x14ac:dyDescent="0.2">
      <c r="A68" s="28" t="s">
        <v>84</v>
      </c>
      <c r="B68" s="90">
        <v>39</v>
      </c>
      <c r="C68" s="90">
        <v>39</v>
      </c>
      <c r="D68" s="90">
        <v>40</v>
      </c>
      <c r="E68" s="90">
        <v>38</v>
      </c>
      <c r="F68" s="90">
        <v>35</v>
      </c>
      <c r="G68" s="129">
        <v>38</v>
      </c>
      <c r="H68" s="129">
        <v>37</v>
      </c>
      <c r="I68" s="136">
        <f t="shared" ref="I68" si="17">(G68-H68)/H68</f>
        <v>2.7027027027027029E-2</v>
      </c>
      <c r="J68" s="90">
        <v>36</v>
      </c>
      <c r="K68" s="90">
        <v>23</v>
      </c>
      <c r="L68" s="90">
        <v>27</v>
      </c>
      <c r="M68" s="129">
        <v>39</v>
      </c>
    </row>
    <row r="69" spans="1:13" ht="9.75" customHeight="1" x14ac:dyDescent="0.2">
      <c r="A69" s="28"/>
      <c r="B69" s="29"/>
      <c r="C69" s="29"/>
      <c r="D69" s="29"/>
      <c r="E69" s="29"/>
      <c r="F69" s="29"/>
      <c r="G69" s="128"/>
      <c r="H69" s="128"/>
      <c r="I69" s="136"/>
      <c r="J69" s="29"/>
      <c r="K69" s="29"/>
      <c r="L69" s="29"/>
      <c r="M69" s="128"/>
    </row>
    <row r="70" spans="1:13" ht="9.75" customHeight="1" x14ac:dyDescent="0.2">
      <c r="A70" s="28" t="s">
        <v>79</v>
      </c>
      <c r="B70" s="29"/>
      <c r="C70" s="29"/>
      <c r="D70" s="29"/>
      <c r="E70" s="29"/>
      <c r="F70" s="29"/>
      <c r="G70" s="128"/>
      <c r="H70" s="128"/>
      <c r="I70" s="136"/>
      <c r="J70" s="29"/>
      <c r="K70" s="29"/>
      <c r="L70" s="29"/>
      <c r="M70" s="128"/>
    </row>
    <row r="71" spans="1:13" ht="10.5" customHeight="1" x14ac:dyDescent="0.2">
      <c r="A71" s="28" t="s">
        <v>74</v>
      </c>
      <c r="B71" s="29">
        <v>165</v>
      </c>
      <c r="C71" s="29">
        <v>178</v>
      </c>
      <c r="D71" s="29">
        <v>185</v>
      </c>
      <c r="E71" s="29">
        <v>175</v>
      </c>
      <c r="F71" s="29">
        <v>167</v>
      </c>
      <c r="G71" s="128">
        <v>165</v>
      </c>
      <c r="H71" s="128">
        <v>143</v>
      </c>
      <c r="I71" s="136">
        <f>(G71-H71)/H71</f>
        <v>0.15384615384615385</v>
      </c>
      <c r="J71" s="29">
        <v>205</v>
      </c>
      <c r="K71" s="29">
        <v>85</v>
      </c>
      <c r="L71" s="29">
        <v>106</v>
      </c>
      <c r="M71" s="128">
        <v>165</v>
      </c>
    </row>
    <row r="72" spans="1:13" ht="11.25" customHeight="1" x14ac:dyDescent="0.2">
      <c r="A72" s="28" t="s">
        <v>36</v>
      </c>
      <c r="B72" s="29"/>
      <c r="C72" s="29"/>
      <c r="D72" s="29"/>
      <c r="E72" s="29"/>
      <c r="F72" s="29"/>
      <c r="G72" s="128"/>
      <c r="H72" s="176"/>
      <c r="I72" s="136"/>
      <c r="J72" s="29"/>
      <c r="K72" s="29"/>
      <c r="L72" s="29"/>
      <c r="M72" s="128"/>
    </row>
    <row r="73" spans="1:13" ht="11.25" customHeight="1" x14ac:dyDescent="0.2">
      <c r="A73" s="28" t="s">
        <v>80</v>
      </c>
      <c r="B73" s="29"/>
      <c r="C73" s="29"/>
      <c r="D73" s="29"/>
      <c r="E73" s="29"/>
      <c r="F73" s="29"/>
      <c r="G73" s="128"/>
      <c r="H73" s="176"/>
      <c r="I73" s="136"/>
      <c r="J73" s="29"/>
      <c r="K73" s="29"/>
      <c r="L73" s="29"/>
      <c r="M73" s="128"/>
    </row>
    <row r="74" spans="1:13" ht="10.5" customHeight="1" x14ac:dyDescent="0.2">
      <c r="A74" s="28" t="s">
        <v>35</v>
      </c>
      <c r="B74" s="29">
        <v>122</v>
      </c>
      <c r="C74" s="29">
        <v>114</v>
      </c>
      <c r="D74" s="29">
        <v>134</v>
      </c>
      <c r="E74" s="29">
        <v>121</v>
      </c>
      <c r="F74" s="29">
        <v>113</v>
      </c>
      <c r="G74" s="128">
        <v>112</v>
      </c>
      <c r="H74" s="176">
        <v>105</v>
      </c>
      <c r="I74" s="136">
        <f>(G74-H74)/H74</f>
        <v>6.6666666666666666E-2</v>
      </c>
      <c r="J74" s="29">
        <v>243</v>
      </c>
      <c r="K74" s="29">
        <v>83</v>
      </c>
      <c r="L74" s="29">
        <v>82</v>
      </c>
      <c r="M74" s="128">
        <v>122</v>
      </c>
    </row>
    <row r="75" spans="1:13" ht="10.5" customHeight="1" thickBot="1" x14ac:dyDescent="0.25">
      <c r="A75" s="24"/>
      <c r="B75" s="172"/>
      <c r="C75" s="172"/>
      <c r="D75" s="172"/>
      <c r="E75" s="172"/>
      <c r="F75" s="172"/>
      <c r="G75" s="170"/>
      <c r="H75" s="177"/>
      <c r="I75" s="187"/>
      <c r="J75" s="172"/>
      <c r="K75" s="172"/>
      <c r="L75" s="172"/>
      <c r="M75" s="170"/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15" zoomScaleNormal="100" workbookViewId="0">
      <selection activeCell="T31" sqref="T31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68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198" t="s">
        <v>107</v>
      </c>
      <c r="C2" s="199"/>
      <c r="D2" s="199"/>
      <c r="E2" s="199"/>
      <c r="F2" s="199"/>
      <c r="G2" s="200"/>
      <c r="H2" s="66"/>
      <c r="I2" s="67"/>
      <c r="J2" s="205" t="s">
        <v>54</v>
      </c>
      <c r="K2" s="206"/>
      <c r="L2" s="206"/>
      <c r="M2" s="207"/>
    </row>
    <row r="3" spans="1:13" x14ac:dyDescent="0.2">
      <c r="A3" s="68"/>
      <c r="B3" s="69" t="s">
        <v>108</v>
      </c>
      <c r="C3" s="69" t="s">
        <v>110</v>
      </c>
      <c r="D3" s="69" t="s">
        <v>111</v>
      </c>
      <c r="E3" s="69" t="s">
        <v>112</v>
      </c>
      <c r="F3" s="69" t="s">
        <v>114</v>
      </c>
      <c r="G3" s="91" t="s">
        <v>120</v>
      </c>
      <c r="H3" s="160" t="s">
        <v>121</v>
      </c>
      <c r="I3" s="70"/>
      <c r="J3" s="134">
        <v>2020</v>
      </c>
      <c r="K3" s="134">
        <v>2021</v>
      </c>
      <c r="L3" s="134">
        <v>2022</v>
      </c>
      <c r="M3" s="133">
        <v>2023</v>
      </c>
    </row>
    <row r="4" spans="1:13" x14ac:dyDescent="0.2">
      <c r="A4" s="71" t="s">
        <v>66</v>
      </c>
      <c r="B4" s="92">
        <f t="shared" ref="B4:H4" si="0">(B6+B9+B14)</f>
        <v>1277</v>
      </c>
      <c r="C4" s="72">
        <f t="shared" si="0"/>
        <v>1184</v>
      </c>
      <c r="D4" s="92">
        <f t="shared" si="0"/>
        <v>1245</v>
      </c>
      <c r="E4" s="72">
        <f t="shared" si="0"/>
        <v>1127</v>
      </c>
      <c r="F4" s="92">
        <f t="shared" si="0"/>
        <v>1233</v>
      </c>
      <c r="G4" s="73">
        <f t="shared" si="0"/>
        <v>1047</v>
      </c>
      <c r="H4" s="72">
        <f t="shared" si="0"/>
        <v>1184</v>
      </c>
      <c r="I4" s="74">
        <f>(G4-H4)/H4</f>
        <v>-0.11570945945945946</v>
      </c>
      <c r="J4" s="190">
        <f>(J6+J9+J14)</f>
        <v>2046</v>
      </c>
      <c r="K4" s="72">
        <f>(K6+K9+K14)</f>
        <v>1226</v>
      </c>
      <c r="L4" s="92">
        <f>(L6+L9+L14)</f>
        <v>1091</v>
      </c>
      <c r="M4" s="73">
        <f>(M6+M9+M14)</f>
        <v>1277</v>
      </c>
    </row>
    <row r="5" spans="1:13" x14ac:dyDescent="0.2">
      <c r="A5" s="75"/>
      <c r="B5" s="42"/>
      <c r="C5" s="40"/>
      <c r="D5" s="42"/>
      <c r="E5" s="40"/>
      <c r="F5" s="42"/>
      <c r="G5" s="43"/>
      <c r="H5" s="40"/>
      <c r="I5" s="43"/>
      <c r="J5" s="75"/>
      <c r="K5" s="40"/>
      <c r="L5" s="42"/>
      <c r="M5" s="131"/>
    </row>
    <row r="6" spans="1:13" x14ac:dyDescent="0.2">
      <c r="A6" s="76" t="s">
        <v>10</v>
      </c>
      <c r="B6" s="42">
        <f t="shared" ref="B6:G6" si="1">SUM(B7:B8)</f>
        <v>1277</v>
      </c>
      <c r="C6" s="40">
        <f t="shared" si="1"/>
        <v>1184</v>
      </c>
      <c r="D6" s="42">
        <f t="shared" si="1"/>
        <v>1245</v>
      </c>
      <c r="E6" s="40">
        <f t="shared" si="1"/>
        <v>1127</v>
      </c>
      <c r="F6" s="42">
        <f t="shared" si="1"/>
        <v>1233</v>
      </c>
      <c r="G6" s="43">
        <f t="shared" si="1"/>
        <v>1047</v>
      </c>
      <c r="H6" s="75">
        <f>SUM(H7:H7)</f>
        <v>1184</v>
      </c>
      <c r="I6" s="41">
        <f>(G6-H6)/H6</f>
        <v>-0.11570945945945946</v>
      </c>
      <c r="J6" s="75">
        <f>SUM(J7:J7)</f>
        <v>1579</v>
      </c>
      <c r="K6" s="42">
        <f>SUM(K7:K7)</f>
        <v>1053</v>
      </c>
      <c r="L6" s="42">
        <f>SUM(L7:L7)</f>
        <v>1091</v>
      </c>
      <c r="M6" s="43">
        <f>SUM(M7:M8)</f>
        <v>1277</v>
      </c>
    </row>
    <row r="7" spans="1:13" x14ac:dyDescent="0.2">
      <c r="A7" s="75" t="s">
        <v>11</v>
      </c>
      <c r="B7" s="42">
        <v>1277</v>
      </c>
      <c r="C7" s="42">
        <v>1184</v>
      </c>
      <c r="D7" s="42">
        <v>1245</v>
      </c>
      <c r="E7" s="42">
        <v>1127</v>
      </c>
      <c r="F7" s="42">
        <v>1233</v>
      </c>
      <c r="G7" s="43">
        <v>1047</v>
      </c>
      <c r="H7" s="75">
        <v>1184</v>
      </c>
      <c r="I7" s="41">
        <f t="shared" ref="I7" si="2">(G7-H7)/H7</f>
        <v>-0.11570945945945946</v>
      </c>
      <c r="J7" s="42">
        <v>1579</v>
      </c>
      <c r="K7" s="42">
        <v>1053</v>
      </c>
      <c r="L7" s="42">
        <v>1091</v>
      </c>
      <c r="M7" s="43">
        <v>1277</v>
      </c>
    </row>
    <row r="8" spans="1:13" x14ac:dyDescent="0.2">
      <c r="A8" s="75"/>
      <c r="B8" s="42"/>
      <c r="C8" s="40"/>
      <c r="D8" s="42"/>
      <c r="E8" s="40"/>
      <c r="F8" s="42"/>
      <c r="G8" s="43"/>
      <c r="H8" s="75"/>
      <c r="I8" s="41"/>
      <c r="J8" s="75"/>
      <c r="K8" s="42"/>
      <c r="L8" s="42"/>
      <c r="M8" s="43"/>
    </row>
    <row r="9" spans="1:13" x14ac:dyDescent="0.2">
      <c r="A9" s="76"/>
      <c r="B9" s="42"/>
      <c r="C9" s="40"/>
      <c r="D9" s="42"/>
      <c r="E9" s="40"/>
      <c r="F9" s="42"/>
      <c r="G9" s="43"/>
      <c r="H9" s="75"/>
      <c r="I9" s="41"/>
      <c r="J9" s="42"/>
      <c r="K9" s="42"/>
      <c r="L9" s="42"/>
      <c r="M9" s="43"/>
    </row>
    <row r="10" spans="1:13" x14ac:dyDescent="0.2">
      <c r="A10" s="75"/>
      <c r="B10" s="42"/>
      <c r="C10" s="40"/>
      <c r="D10" s="42"/>
      <c r="E10" s="40"/>
      <c r="F10" s="42"/>
      <c r="G10" s="43"/>
      <c r="H10" s="75"/>
      <c r="I10" s="41"/>
      <c r="J10" s="42"/>
      <c r="K10" s="42"/>
      <c r="L10" s="42"/>
      <c r="M10" s="43"/>
    </row>
    <row r="11" spans="1:13" x14ac:dyDescent="0.2">
      <c r="A11" s="75"/>
      <c r="B11" s="42"/>
      <c r="C11" s="40"/>
      <c r="D11" s="42"/>
      <c r="E11" s="40"/>
      <c r="F11" s="42"/>
      <c r="G11" s="43"/>
      <c r="H11" s="75"/>
      <c r="I11" s="154"/>
      <c r="J11" s="42"/>
      <c r="K11" s="42"/>
      <c r="L11" s="42"/>
      <c r="M11" s="43"/>
    </row>
    <row r="12" spans="1:13" x14ac:dyDescent="0.2">
      <c r="A12" s="75"/>
      <c r="B12" s="42"/>
      <c r="C12" s="40"/>
      <c r="D12" s="42"/>
      <c r="E12" s="42"/>
      <c r="F12" s="42"/>
      <c r="G12" s="43"/>
      <c r="H12" s="75"/>
      <c r="I12" s="41"/>
      <c r="J12" s="42"/>
      <c r="K12" s="42"/>
      <c r="L12" s="42"/>
      <c r="M12" s="43"/>
    </row>
    <row r="13" spans="1:13" x14ac:dyDescent="0.2">
      <c r="A13" s="75"/>
      <c r="B13" s="42"/>
      <c r="C13" s="42"/>
      <c r="D13" s="42"/>
      <c r="E13" s="42"/>
      <c r="F13" s="42"/>
      <c r="G13" s="43"/>
      <c r="H13" s="75"/>
      <c r="I13" s="41"/>
      <c r="J13" s="42"/>
      <c r="K13" s="42"/>
      <c r="L13" s="42"/>
      <c r="M13" s="43"/>
    </row>
    <row r="14" spans="1:13" x14ac:dyDescent="0.2">
      <c r="A14" s="76" t="s">
        <v>89</v>
      </c>
      <c r="B14" s="42"/>
      <c r="C14" s="42"/>
      <c r="D14" s="42"/>
      <c r="E14" s="42"/>
      <c r="F14" s="42"/>
      <c r="G14" s="43"/>
      <c r="H14" s="75"/>
      <c r="I14" s="41"/>
      <c r="J14" s="42">
        <f>SUM(J15:J16)</f>
        <v>467</v>
      </c>
      <c r="K14" s="42">
        <f>SUM(K15:K16)</f>
        <v>173</v>
      </c>
      <c r="L14" s="42"/>
      <c r="M14" s="43"/>
    </row>
    <row r="15" spans="1:13" x14ac:dyDescent="0.2">
      <c r="A15" s="75" t="s">
        <v>11</v>
      </c>
      <c r="B15" s="42"/>
      <c r="C15" s="42"/>
      <c r="D15" s="42"/>
      <c r="E15" s="42"/>
      <c r="F15" s="42"/>
      <c r="G15" s="43"/>
      <c r="H15" s="75"/>
      <c r="I15" s="41"/>
      <c r="J15" s="42">
        <v>467</v>
      </c>
      <c r="K15" s="42">
        <v>173</v>
      </c>
      <c r="L15" s="42"/>
      <c r="M15" s="43"/>
    </row>
    <row r="16" spans="1:13" ht="12.75" thickBot="1" x14ac:dyDescent="0.25">
      <c r="A16" s="141"/>
      <c r="B16" s="142"/>
      <c r="C16" s="142"/>
      <c r="D16" s="142"/>
      <c r="E16" s="142"/>
      <c r="F16" s="142"/>
      <c r="G16" s="143"/>
      <c r="H16" s="141"/>
      <c r="I16" s="144"/>
      <c r="J16" s="142"/>
      <c r="K16" s="142"/>
      <c r="L16" s="142"/>
      <c r="M16" s="143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7"/>
      <c r="H20" s="54"/>
      <c r="I20" s="54"/>
      <c r="J20" s="54"/>
      <c r="K20" s="78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69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1" t="s">
        <v>107</v>
      </c>
      <c r="C23" s="202"/>
      <c r="D23" s="203"/>
      <c r="E23" s="203"/>
      <c r="F23" s="203"/>
      <c r="G23" s="204"/>
      <c r="H23" s="211"/>
      <c r="I23" s="212"/>
      <c r="J23" s="208" t="s">
        <v>55</v>
      </c>
      <c r="K23" s="209"/>
      <c r="L23" s="209"/>
      <c r="M23" s="210"/>
    </row>
    <row r="24" spans="1:14" x14ac:dyDescent="0.2">
      <c r="A24" s="68"/>
      <c r="B24" s="69" t="s">
        <v>108</v>
      </c>
      <c r="C24" s="69" t="s">
        <v>110</v>
      </c>
      <c r="D24" s="69" t="s">
        <v>111</v>
      </c>
      <c r="E24" s="69" t="s">
        <v>112</v>
      </c>
      <c r="F24" s="69" t="s">
        <v>114</v>
      </c>
      <c r="G24" s="91" t="s">
        <v>120</v>
      </c>
      <c r="H24" s="160" t="s">
        <v>121</v>
      </c>
      <c r="I24" s="79"/>
      <c r="J24" s="69">
        <v>2020</v>
      </c>
      <c r="K24" s="69">
        <v>2021</v>
      </c>
      <c r="L24" s="69">
        <v>2022</v>
      </c>
      <c r="M24" s="91">
        <v>2023</v>
      </c>
    </row>
    <row r="25" spans="1:14" x14ac:dyDescent="0.2">
      <c r="A25" s="75"/>
      <c r="B25" s="40"/>
      <c r="C25" s="80"/>
      <c r="D25" s="166"/>
      <c r="E25" s="189"/>
      <c r="F25" s="166"/>
      <c r="G25" s="164"/>
      <c r="H25" s="164"/>
      <c r="I25" s="164"/>
      <c r="J25" s="178"/>
      <c r="K25" s="76"/>
      <c r="L25" s="189"/>
      <c r="M25" s="164"/>
    </row>
    <row r="26" spans="1:14" x14ac:dyDescent="0.2">
      <c r="A26" s="76" t="s">
        <v>78</v>
      </c>
      <c r="B26" s="166">
        <f>SUM(B28:B33)</f>
        <v>13295</v>
      </c>
      <c r="C26" s="80">
        <f t="shared" ref="C26:M26" si="3">SUM(C28:C33)</f>
        <v>13407</v>
      </c>
      <c r="D26" s="80">
        <f t="shared" si="3"/>
        <v>13309</v>
      </c>
      <c r="E26" s="80">
        <f t="shared" si="3"/>
        <v>13302</v>
      </c>
      <c r="F26" s="166">
        <f t="shared" si="3"/>
        <v>13374</v>
      </c>
      <c r="G26" s="165">
        <f t="shared" si="3"/>
        <v>13231</v>
      </c>
      <c r="H26" s="165">
        <f t="shared" si="3"/>
        <v>12802</v>
      </c>
      <c r="I26" s="81">
        <f>(G26-H26)/H26</f>
        <v>3.3510389001718481E-2</v>
      </c>
      <c r="J26" s="179">
        <f t="shared" si="3"/>
        <v>16702</v>
      </c>
      <c r="K26" s="76">
        <f t="shared" si="3"/>
        <v>12131</v>
      </c>
      <c r="L26" s="166">
        <f t="shared" si="3"/>
        <v>12075</v>
      </c>
      <c r="M26" s="165">
        <f t="shared" si="3"/>
        <v>13295</v>
      </c>
    </row>
    <row r="27" spans="1:14" x14ac:dyDescent="0.2">
      <c r="A27" s="75"/>
      <c r="B27" s="42"/>
      <c r="C27" s="40"/>
      <c r="D27" s="40"/>
      <c r="E27" s="40"/>
      <c r="F27" s="42"/>
      <c r="G27" s="43"/>
      <c r="H27" s="43"/>
      <c r="I27" s="43"/>
      <c r="J27" s="180"/>
      <c r="K27" s="75"/>
      <c r="L27" s="42"/>
      <c r="M27" s="43"/>
    </row>
    <row r="28" spans="1:14" x14ac:dyDescent="0.2">
      <c r="A28" s="75" t="s">
        <v>12</v>
      </c>
      <c r="B28" s="42">
        <f>Sheet1!B4</f>
        <v>665</v>
      </c>
      <c r="C28" s="40">
        <f>Sheet1!C4</f>
        <v>778</v>
      </c>
      <c r="D28" s="40">
        <f>Sheet1!D4</f>
        <v>655</v>
      </c>
      <c r="E28" s="40">
        <f>Sheet1!E4</f>
        <v>773</v>
      </c>
      <c r="F28" s="42">
        <f>Sheet1!F4</f>
        <v>719</v>
      </c>
      <c r="G28" s="43">
        <f>Sheet1!G4</f>
        <v>831</v>
      </c>
      <c r="H28" s="43">
        <f>Sheet1!H4</f>
        <v>1132</v>
      </c>
      <c r="I28" s="81">
        <f t="shared" ref="I28:I33" si="4">(G28-H28)/H28</f>
        <v>-0.26590106007067138</v>
      </c>
      <c r="J28" s="180">
        <f>Sheet1!J4</f>
        <v>554</v>
      </c>
      <c r="K28" s="75">
        <f>Sheet1!K4</f>
        <v>679</v>
      </c>
      <c r="L28" s="42">
        <f>Sheet1!L4</f>
        <v>1050</v>
      </c>
      <c r="M28" s="43">
        <f>Sheet1!M4</f>
        <v>665</v>
      </c>
    </row>
    <row r="29" spans="1:14" x14ac:dyDescent="0.2">
      <c r="A29" s="75" t="s">
        <v>13</v>
      </c>
      <c r="B29" s="42">
        <f>Sheet1!B50</f>
        <v>984</v>
      </c>
      <c r="C29" s="40">
        <f>Sheet1!C50</f>
        <v>982</v>
      </c>
      <c r="D29" s="40">
        <f>Sheet1!D50</f>
        <v>1017</v>
      </c>
      <c r="E29" s="40">
        <f>Sheet1!E50</f>
        <v>999</v>
      </c>
      <c r="F29" s="42">
        <f>Sheet1!F50</f>
        <v>943</v>
      </c>
      <c r="G29" s="43">
        <f>Sheet1!G50</f>
        <v>968</v>
      </c>
      <c r="H29" s="43">
        <f>Sheet1!H50</f>
        <v>808</v>
      </c>
      <c r="I29" s="81">
        <f t="shared" si="4"/>
        <v>0.19801980198019803</v>
      </c>
      <c r="J29" s="180">
        <f>Sheet1!J50</f>
        <v>1660</v>
      </c>
      <c r="K29" s="75">
        <f>Sheet1!K50</f>
        <v>845</v>
      </c>
      <c r="L29" s="42">
        <f>Sheet1!L50</f>
        <v>505</v>
      </c>
      <c r="M29" s="43">
        <f>Sheet1!M50</f>
        <v>984</v>
      </c>
      <c r="N29" s="33" t="s">
        <v>77</v>
      </c>
    </row>
    <row r="30" spans="1:14" x14ac:dyDescent="0.2">
      <c r="A30" s="75" t="s">
        <v>14</v>
      </c>
      <c r="B30" s="42">
        <f>B16+B11+Sheet1!B21+Sheet1!B22+Sheet1!B24+Sheet1!B28+Sheet1!B29+Sheet1!B46+Sheet1!B15+Sheet1!B10+Sheet1!B75</f>
        <v>729</v>
      </c>
      <c r="C30" s="40">
        <f>C16+C11+Sheet1!C21+Sheet1!C22+Sheet1!C24+Sheet1!C28+Sheet1!C29+Sheet1!C46+Sheet1!C15+Sheet1!C10+Sheet1!C75</f>
        <v>746</v>
      </c>
      <c r="D30" s="40">
        <f>D16+D11+Sheet1!D21+Sheet1!D22+Sheet1!D24+Sheet1!D28+Sheet1!D29+Sheet1!D46+Sheet1!D15+Sheet1!D10+Sheet1!D75</f>
        <v>680</v>
      </c>
      <c r="E30" s="40">
        <f>E16+E11+Sheet1!E21+Sheet1!E22+Sheet1!E24+Sheet1!E28+Sheet1!E29+Sheet1!E46+Sheet1!E15+Sheet1!E10+Sheet1!E75</f>
        <v>717</v>
      </c>
      <c r="F30" s="42">
        <f>F16+F11+Sheet1!F21+Sheet1!F22+Sheet1!F24+Sheet1!F28+Sheet1!F29+Sheet1!F46+Sheet1!F15+Sheet1!F10+Sheet1!F75</f>
        <v>719</v>
      </c>
      <c r="G30" s="43">
        <f>G16+G11+Sheet1!G21+Sheet1!G22+Sheet1!G24+Sheet1!G28+Sheet1!G29+Sheet1!G46+Sheet1!G15+Sheet1!G10+Sheet1!G75</f>
        <v>732</v>
      </c>
      <c r="H30" s="43">
        <f>H16+H11+Sheet1!H21+Sheet1!H22+Sheet1!H24+Sheet1!H28+Sheet1!H29+Sheet1!H46+Sheet1!H15+Sheet1!H10+Sheet1!H75</f>
        <v>614</v>
      </c>
      <c r="I30" s="81">
        <f t="shared" si="4"/>
        <v>0.19218241042345277</v>
      </c>
      <c r="J30" s="180">
        <f>J16+J11+Sheet1!J21+Sheet1!J22+Sheet1!J24+Sheet1!J28+Sheet1!J29+Sheet1!J46+Sheet1!J15</f>
        <v>910</v>
      </c>
      <c r="K30" s="75">
        <f>K16+K11+Sheet1!K21+Sheet1!K22+Sheet1!K24+Sheet1!K28+Sheet1!K29+Sheet1!K46+Sheet1!K15</f>
        <v>608</v>
      </c>
      <c r="L30" s="42">
        <f>L16+L11+Sheet1!L21+Sheet1!L22+Sheet1!L24+Sheet1!L28+Sheet1!L29+Sheet1!L46+Sheet1!L15+Sheet1!L16+Sheet1!L75</f>
        <v>756</v>
      </c>
      <c r="M30" s="43">
        <f>M16+M11+Sheet1!M21+Sheet1!M22+Sheet1!M24+Sheet1!M28+Sheet1!M29+Sheet1!M46+Sheet1!M15+Sheet1!M16+Sheet1!M75</f>
        <v>729</v>
      </c>
    </row>
    <row r="31" spans="1:14" x14ac:dyDescent="0.2">
      <c r="A31" s="75" t="s">
        <v>15</v>
      </c>
      <c r="B31" s="42">
        <f>B15+B10+B7+Sheet1!B37+Sheet1!B35+Sheet1!B33+Sheet1!B31+Sheet1!B27+Sheet1!B6+Sheet1!B42</f>
        <v>6421</v>
      </c>
      <c r="C31" s="40">
        <f>C15+C10+C7+Sheet1!C37+Sheet1!C35+Sheet1!C33+Sheet1!C31+Sheet1!C27+Sheet1!C6+Sheet1!C42</f>
        <v>6413</v>
      </c>
      <c r="D31" s="40">
        <f>D15+D10+D7+Sheet1!D37+Sheet1!D35+Sheet1!D33+Sheet1!D31+Sheet1!D27+Sheet1!D6+Sheet1!D42</f>
        <v>6457</v>
      </c>
      <c r="E31" s="40">
        <f>E15+E10+E7+Sheet1!E37+Sheet1!E35+Sheet1!E33+Sheet1!E31+Sheet1!E27+Sheet1!E6+Sheet1!E42</f>
        <v>6317</v>
      </c>
      <c r="F31" s="42">
        <f>F15+F10+F7+Sheet1!F37+Sheet1!F35+Sheet1!F33+Sheet1!F31+Sheet1!F27+Sheet1!F6+Sheet1!F42</f>
        <v>6459</v>
      </c>
      <c r="G31" s="43">
        <f>G15+G10+G7+Sheet1!G37+Sheet1!G35+Sheet1!G33+Sheet1!G31+Sheet1!G27+Sheet1!G6+Sheet1!G42</f>
        <v>6244</v>
      </c>
      <c r="H31" s="43">
        <f>H15+H10+H7+Sheet1!H37+Sheet1!H35+Sheet1!H33+Sheet1!H31+Sheet1!H27+Sheet1!H6+Sheet1!H42</f>
        <v>5936</v>
      </c>
      <c r="I31" s="81">
        <f t="shared" si="4"/>
        <v>5.1886792452830191E-2</v>
      </c>
      <c r="J31" s="180">
        <f>J15+J10+J7+Sheet1!J37+Sheet1!J35+Sheet1!J33+Sheet1!J31+Sheet1!J27+Sheet1!J6+Sheet1!J42</f>
        <v>8210</v>
      </c>
      <c r="K31" s="75">
        <f>K15+K10+K7+Sheet1!K37+Sheet1!K35+Sheet1!K33+Sheet1!K31+Sheet1!K27+Sheet1!K6+Sheet1!K42</f>
        <v>5684</v>
      </c>
      <c r="L31" s="40">
        <f>L15+L10+L7+Sheet1!L37+Sheet1!L35+Sheet1!L33+Sheet1!L31+Sheet1!L27+Sheet1!L6+Sheet1!L42</f>
        <v>5208</v>
      </c>
      <c r="M31" s="43">
        <f>M15+M10+M7+Sheet1!M37+Sheet1!M35+Sheet1!M33+Sheet1!M31+Sheet1!M27+Sheet1!M6+Sheet1!M42</f>
        <v>6421</v>
      </c>
    </row>
    <row r="32" spans="1:14" x14ac:dyDescent="0.2">
      <c r="A32" s="75" t="s">
        <v>16</v>
      </c>
      <c r="B32" s="42">
        <f>Sheet1!B40+Sheet1!B20+Sheet1!B17+Sheet1!B9</f>
        <v>4194</v>
      </c>
      <c r="C32" s="40">
        <f>Sheet1!C40+Sheet1!C20+Sheet1!C17+Sheet1!C9</f>
        <v>4224</v>
      </c>
      <c r="D32" s="40">
        <f>Sheet1!D40+Sheet1!D20+Sheet1!D17+Sheet1!D9</f>
        <v>4187</v>
      </c>
      <c r="E32" s="40">
        <f>Sheet1!E40+Sheet1!E20+Sheet1!E17+Sheet1!E9</f>
        <v>4197</v>
      </c>
      <c r="F32" s="42">
        <f>Sheet1!F40+Sheet1!F20+Sheet1!F17+Sheet1!F9</f>
        <v>4238</v>
      </c>
      <c r="G32" s="191">
        <f>Sheet1!G40+Sheet1!G20+Sheet1!G17+Sheet1!G9</f>
        <v>4163</v>
      </c>
      <c r="H32" s="43">
        <f>Sheet1!H40+Sheet1!H20+Sheet1!H17+Sheet1!H9</f>
        <v>3942</v>
      </c>
      <c r="I32" s="81">
        <f t="shared" si="4"/>
        <v>5.6062912227295786E-2</v>
      </c>
      <c r="J32" s="180">
        <f>Sheet1!J40+Sheet1!J20+Sheet1!J17+Sheet1!J9</f>
        <v>4290</v>
      </c>
      <c r="K32" s="75">
        <f>Sheet1!K40+Sheet1!K20+Sheet1!K17+Sheet1!K9</f>
        <v>4034</v>
      </c>
      <c r="L32" s="40">
        <f>Sheet1!L40+Sheet1!L20+Sheet1!L17+Sheet1!L9</f>
        <v>4146</v>
      </c>
      <c r="M32" s="43">
        <f>Sheet1!M40+Sheet1!M20+Sheet1!M17+Sheet1!M9</f>
        <v>4194</v>
      </c>
    </row>
    <row r="33" spans="1:13" ht="12.75" thickBot="1" x14ac:dyDescent="0.25">
      <c r="A33" s="50" t="s">
        <v>17</v>
      </c>
      <c r="B33" s="52">
        <f>B12+Sheet1!B23+Sheet1!B41++Sheet1!B14+Sheet1!B11+Sheet1!B43+Sheet1!B44</f>
        <v>302</v>
      </c>
      <c r="C33" s="52">
        <f>C12+Sheet1!C11+Sheet1!C23+Sheet1!C41+Sheet1!C14+Sheet1!C43+Sheet1!C44</f>
        <v>264</v>
      </c>
      <c r="D33" s="51">
        <f>D12+Sheet1!D11+Sheet1!D23+Sheet1!D41+Sheet1!D14+Sheet1!D43+Sheet1!D44</f>
        <v>313</v>
      </c>
      <c r="E33" s="51">
        <f>E12+Sheet1!E11+Sheet1!E23+Sheet1!E41+Sheet1!E14+Sheet1!E43+Sheet1!E44</f>
        <v>299</v>
      </c>
      <c r="F33" s="51">
        <f>F12+Sheet1!F11+Sheet1!F23+Sheet1!F41+Sheet1!F14+Sheet1!F43+Sheet1!F44</f>
        <v>296</v>
      </c>
      <c r="G33" s="192">
        <f>G12+Sheet1!G11+Sheet1!G23+Sheet1!G41+Sheet1!G14+Sheet1!G43+Sheet1!G44</f>
        <v>293</v>
      </c>
      <c r="H33" s="53">
        <f>H12+Sheet1!H11+Sheet1!H23+Sheet1!H41+Sheet1!H14+Sheet1!H43+Sheet1!H44</f>
        <v>370</v>
      </c>
      <c r="I33" s="82">
        <f t="shared" si="4"/>
        <v>-0.20810810810810812</v>
      </c>
      <c r="J33" s="181">
        <f>J12+Sheet1!J11+Sheet1!J23+Sheet1!J41+Sheet1!J14+Sheet1!J43+Sheet1!J44</f>
        <v>1078</v>
      </c>
      <c r="K33" s="50">
        <f>K12+Sheet1!K11+Sheet1!K23+Sheet1!K41+Sheet1!K14+Sheet1!K43+Sheet1!K44</f>
        <v>281</v>
      </c>
      <c r="L33" s="52">
        <f>L12+Sheet1!L11+Sheet1!L23+Sheet1!L41+Sheet1!L14+Sheet1!L43+Sheet1!L44</f>
        <v>410</v>
      </c>
      <c r="M33" s="53">
        <f>M12+Sheet1!M11+Sheet1!M23+Sheet1!M41+Sheet1!M14+Sheet1!M43+Sheet1!M44</f>
        <v>302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3" t="s">
        <v>65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21"/>
    </row>
    <row r="36" spans="1:13" x14ac:dyDescent="0.2">
      <c r="A36" s="83" t="s">
        <v>100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H7" sqref="H7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109</v>
      </c>
      <c r="B1" s="32"/>
      <c r="C1" s="32"/>
      <c r="D1" s="32"/>
      <c r="E1" s="32"/>
      <c r="F1" s="184"/>
      <c r="G1" s="185"/>
      <c r="H1" s="32"/>
      <c r="I1" s="32"/>
    </row>
    <row r="2" spans="1:9" x14ac:dyDescent="0.2">
      <c r="A2" s="34"/>
      <c r="B2" s="35" t="s">
        <v>108</v>
      </c>
      <c r="C2" s="35" t="s">
        <v>110</v>
      </c>
      <c r="D2" s="35" t="s">
        <v>111</v>
      </c>
      <c r="E2" s="35" t="s">
        <v>112</v>
      </c>
      <c r="F2" s="36" t="s">
        <v>114</v>
      </c>
      <c r="G2" s="36" t="s">
        <v>120</v>
      </c>
      <c r="H2" s="159" t="s">
        <v>122</v>
      </c>
      <c r="I2" s="37"/>
    </row>
    <row r="3" spans="1:9" x14ac:dyDescent="0.2">
      <c r="A3" s="38" t="s">
        <v>1</v>
      </c>
      <c r="B3" s="163">
        <v>529</v>
      </c>
      <c r="C3" s="163">
        <v>563</v>
      </c>
      <c r="D3" s="163">
        <v>478</v>
      </c>
      <c r="E3" s="163">
        <v>488</v>
      </c>
      <c r="F3" s="162">
        <v>556</v>
      </c>
      <c r="G3" s="162">
        <v>421</v>
      </c>
      <c r="H3" s="39">
        <v>362</v>
      </c>
      <c r="I3" s="41">
        <f>(G3-H3)/H3</f>
        <v>0.16298342541436464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2</v>
      </c>
      <c r="B5" s="44">
        <f t="shared" ref="B5:H5" si="0">B7+B11+B13</f>
        <v>509</v>
      </c>
      <c r="C5" s="44">
        <f t="shared" si="0"/>
        <v>451</v>
      </c>
      <c r="D5" s="44">
        <f t="shared" si="0"/>
        <v>576</v>
      </c>
      <c r="E5" s="44">
        <f t="shared" si="0"/>
        <v>495</v>
      </c>
      <c r="F5" s="45">
        <f t="shared" si="0"/>
        <v>484</v>
      </c>
      <c r="G5" s="45">
        <f t="shared" si="0"/>
        <v>564</v>
      </c>
      <c r="H5" s="45">
        <f t="shared" si="0"/>
        <v>274</v>
      </c>
      <c r="I5" s="41">
        <f>(G5-H5)/H5</f>
        <v>1.0583941605839415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3</v>
      </c>
      <c r="B7" s="42">
        <f t="shared" ref="B7:H7" si="1">SUM(B8:B9)</f>
        <v>202</v>
      </c>
      <c r="C7" s="42">
        <f t="shared" si="1"/>
        <v>163</v>
      </c>
      <c r="D7" s="42">
        <f t="shared" si="1"/>
        <v>245</v>
      </c>
      <c r="E7" s="42">
        <f t="shared" si="1"/>
        <v>177</v>
      </c>
      <c r="F7" s="43">
        <f t="shared" si="1"/>
        <v>194</v>
      </c>
      <c r="G7" s="43">
        <f t="shared" si="1"/>
        <v>196</v>
      </c>
      <c r="H7" s="43">
        <f t="shared" si="1"/>
        <v>163</v>
      </c>
      <c r="I7" s="41">
        <f>(G7-H7)/H7</f>
        <v>0.20245398773006135</v>
      </c>
    </row>
    <row r="8" spans="1:9" x14ac:dyDescent="0.2">
      <c r="A8" s="38" t="s">
        <v>4</v>
      </c>
      <c r="B8" s="48">
        <v>195</v>
      </c>
      <c r="C8" s="48">
        <v>153</v>
      </c>
      <c r="D8" s="48">
        <v>230</v>
      </c>
      <c r="E8" s="48">
        <v>170</v>
      </c>
      <c r="F8" s="49">
        <v>188</v>
      </c>
      <c r="G8" s="49">
        <v>184</v>
      </c>
      <c r="H8" s="49">
        <v>151</v>
      </c>
      <c r="I8" s="41">
        <f>(G8-H8)/H8</f>
        <v>0.2185430463576159</v>
      </c>
    </row>
    <row r="9" spans="1:9" x14ac:dyDescent="0.2">
      <c r="A9" s="38" t="s">
        <v>5</v>
      </c>
      <c r="B9" s="48">
        <v>7</v>
      </c>
      <c r="C9" s="48">
        <v>10</v>
      </c>
      <c r="D9" s="48">
        <v>15</v>
      </c>
      <c r="E9" s="48">
        <v>7</v>
      </c>
      <c r="F9" s="49">
        <v>6</v>
      </c>
      <c r="G9" s="49">
        <v>12</v>
      </c>
      <c r="H9" s="49">
        <v>12</v>
      </c>
      <c r="I9" s="41">
        <f>(G9-H9)/H9</f>
        <v>0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6</v>
      </c>
      <c r="B11" s="48">
        <v>245</v>
      </c>
      <c r="C11" s="48">
        <v>231</v>
      </c>
      <c r="D11" s="48">
        <v>251</v>
      </c>
      <c r="E11" s="48">
        <v>251</v>
      </c>
      <c r="F11" s="49">
        <v>240</v>
      </c>
      <c r="G11" s="49">
        <v>300</v>
      </c>
      <c r="H11" s="49">
        <v>59</v>
      </c>
      <c r="I11" s="41">
        <f>(G11-H11)/H11</f>
        <v>4.0847457627118642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37</v>
      </c>
      <c r="B13" s="51">
        <v>62</v>
      </c>
      <c r="C13" s="51">
        <v>57</v>
      </c>
      <c r="D13" s="51">
        <v>80</v>
      </c>
      <c r="E13" s="51">
        <v>67</v>
      </c>
      <c r="F13" s="53">
        <v>50</v>
      </c>
      <c r="G13" s="53">
        <v>68</v>
      </c>
      <c r="H13" s="53">
        <v>52</v>
      </c>
      <c r="I13" s="151">
        <f>(G13-H13)/H13</f>
        <v>0.30769230769230771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38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7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7">
        <v>2019</v>
      </c>
      <c r="C21" s="87">
        <v>2020</v>
      </c>
      <c r="D21" s="87">
        <v>2021</v>
      </c>
      <c r="E21" s="87">
        <v>2022</v>
      </c>
      <c r="F21" s="37">
        <v>2023</v>
      </c>
    </row>
    <row r="22" spans="1:9" x14ac:dyDescent="0.2">
      <c r="A22" s="59" t="s">
        <v>8</v>
      </c>
      <c r="B22" s="44">
        <v>7623</v>
      </c>
      <c r="C22" s="44">
        <v>5624</v>
      </c>
      <c r="D22" s="44">
        <v>4133</v>
      </c>
      <c r="E22" s="44">
        <v>5190</v>
      </c>
      <c r="F22" s="45">
        <v>5551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2</v>
      </c>
      <c r="B24" s="44">
        <f>SUM(B26+B30+B32)</f>
        <v>8209</v>
      </c>
      <c r="C24" s="44">
        <f>SUM(C26+C30+C32)</f>
        <v>8090</v>
      </c>
      <c r="D24" s="44">
        <f>SUM(D26+D30+D32)</f>
        <v>8592</v>
      </c>
      <c r="E24" s="44">
        <f>SUM(E26+E30+E32)</f>
        <v>5491</v>
      </c>
      <c r="F24" s="45">
        <f>SUM(F26+F30+F32)</f>
        <v>4434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3</v>
      </c>
      <c r="B26" s="44">
        <f>SUM(B27:B28)</f>
        <v>2403</v>
      </c>
      <c r="C26" s="44">
        <f>SUM(C27:C28)</f>
        <v>2587</v>
      </c>
      <c r="D26" s="44">
        <f>SUM(D27:D28)</f>
        <v>1810</v>
      </c>
      <c r="E26" s="44">
        <f>SUM(E27:E28)</f>
        <v>1605</v>
      </c>
      <c r="F26" s="45">
        <f>SUM(F27:F28)</f>
        <v>2125</v>
      </c>
    </row>
    <row r="27" spans="1:9" x14ac:dyDescent="0.2">
      <c r="A27" s="60" t="s">
        <v>4</v>
      </c>
      <c r="B27" s="44">
        <v>2239</v>
      </c>
      <c r="C27" s="44">
        <v>2433</v>
      </c>
      <c r="D27" s="44">
        <v>1705</v>
      </c>
      <c r="E27" s="44">
        <v>1506</v>
      </c>
      <c r="F27" s="45">
        <v>2032</v>
      </c>
    </row>
    <row r="28" spans="1:9" x14ac:dyDescent="0.2">
      <c r="A28" s="60" t="s">
        <v>5</v>
      </c>
      <c r="B28" s="44">
        <v>164</v>
      </c>
      <c r="C28" s="44">
        <v>154</v>
      </c>
      <c r="D28" s="44">
        <v>105</v>
      </c>
      <c r="E28" s="44">
        <v>99</v>
      </c>
      <c r="F28" s="45">
        <v>93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6</v>
      </c>
      <c r="B30" s="44">
        <v>4559</v>
      </c>
      <c r="C30" s="44">
        <v>4375</v>
      </c>
      <c r="D30" s="44">
        <v>6059</v>
      </c>
      <c r="E30" s="44">
        <v>3147</v>
      </c>
      <c r="F30" s="45">
        <v>1601</v>
      </c>
    </row>
    <row r="31" spans="1:9" x14ac:dyDescent="0.2">
      <c r="A31" s="85"/>
      <c r="B31" s="86"/>
      <c r="C31" s="86"/>
      <c r="D31" s="86"/>
      <c r="E31" s="86"/>
      <c r="F31" s="131"/>
    </row>
    <row r="32" spans="1:9" ht="12.75" thickBot="1" x14ac:dyDescent="0.25">
      <c r="A32" s="88" t="s">
        <v>40</v>
      </c>
      <c r="B32" s="89">
        <v>1247</v>
      </c>
      <c r="C32" s="89">
        <v>1128</v>
      </c>
      <c r="D32" s="89">
        <v>723</v>
      </c>
      <c r="E32" s="89">
        <v>739</v>
      </c>
      <c r="F32" s="135">
        <v>708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98</v>
      </c>
      <c r="B38" s="32"/>
      <c r="C38" s="32"/>
      <c r="D38" s="32"/>
      <c r="E38" s="32"/>
      <c r="F38" s="32"/>
    </row>
    <row r="39" spans="1:6" x14ac:dyDescent="0.2">
      <c r="A39" s="34"/>
      <c r="B39" s="35">
        <v>2018</v>
      </c>
      <c r="C39" s="35">
        <v>2019</v>
      </c>
      <c r="D39" s="35">
        <v>2020</v>
      </c>
      <c r="E39" s="35">
        <v>2021</v>
      </c>
      <c r="F39" s="36">
        <v>2022</v>
      </c>
    </row>
    <row r="40" spans="1:6" x14ac:dyDescent="0.2">
      <c r="A40" s="38" t="s">
        <v>8</v>
      </c>
      <c r="B40" s="132">
        <v>8131</v>
      </c>
      <c r="C40" s="132">
        <v>7468</v>
      </c>
      <c r="D40" s="132">
        <v>3997</v>
      </c>
      <c r="E40" s="132">
        <v>4581</v>
      </c>
      <c r="F40" s="147">
        <v>5520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2</v>
      </c>
      <c r="B42" s="42">
        <f>SUM(B44+B48+B50)</f>
        <v>8343</v>
      </c>
      <c r="C42" s="42">
        <f>SUM(C44+C48+C50)</f>
        <v>8248</v>
      </c>
      <c r="D42" s="42">
        <f>SUM(D44+D48+D50)</f>
        <v>9748</v>
      </c>
      <c r="E42" s="42">
        <f>SUM(E44+E48+E50)</f>
        <v>4798</v>
      </c>
      <c r="F42" s="43">
        <f>SUM(F44+F48+F50)</f>
        <v>5293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3</v>
      </c>
      <c r="B44" s="42">
        <f>SUM(B45:B46)</f>
        <v>2331</v>
      </c>
      <c r="C44" s="42">
        <f>SUM(C45:C46)</f>
        <v>2459</v>
      </c>
      <c r="D44" s="42">
        <f>SUM(D45:D46)</f>
        <v>2554</v>
      </c>
      <c r="E44" s="42">
        <f>SUM(E45:E46)</f>
        <v>1399</v>
      </c>
      <c r="F44" s="43">
        <f>SUM(F45:F46)</f>
        <v>1825</v>
      </c>
    </row>
    <row r="45" spans="1:6" x14ac:dyDescent="0.2">
      <c r="A45" s="38" t="s">
        <v>9</v>
      </c>
      <c r="B45" s="42">
        <v>2184</v>
      </c>
      <c r="C45" s="42">
        <v>2301</v>
      </c>
      <c r="D45" s="42">
        <v>2402</v>
      </c>
      <c r="E45" s="42">
        <v>1310</v>
      </c>
      <c r="F45" s="43">
        <v>1721</v>
      </c>
    </row>
    <row r="46" spans="1:6" x14ac:dyDescent="0.2">
      <c r="A46" s="38" t="s">
        <v>5</v>
      </c>
      <c r="B46" s="42">
        <v>147</v>
      </c>
      <c r="C46" s="42">
        <v>158</v>
      </c>
      <c r="D46" s="42">
        <v>152</v>
      </c>
      <c r="E46" s="42">
        <v>89</v>
      </c>
      <c r="F46" s="43">
        <v>104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6</v>
      </c>
      <c r="B48" s="42">
        <v>4673</v>
      </c>
      <c r="C48" s="42">
        <v>4491</v>
      </c>
      <c r="D48" s="42">
        <v>6330</v>
      </c>
      <c r="E48" s="42">
        <v>2725</v>
      </c>
      <c r="F48" s="43">
        <v>2683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39</v>
      </c>
      <c r="B50" s="63">
        <v>1339</v>
      </c>
      <c r="C50" s="63">
        <v>1298</v>
      </c>
      <c r="D50" s="63">
        <v>864</v>
      </c>
      <c r="E50" s="63">
        <v>674</v>
      </c>
      <c r="F50" s="148">
        <v>785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J19" sqref="J19"/>
    </sheetView>
  </sheetViews>
  <sheetFormatPr defaultRowHeight="12" x14ac:dyDescent="0.2"/>
  <cols>
    <col min="1" max="1" width="8.5703125" customWidth="1"/>
    <col min="2" max="2" width="14" customWidth="1"/>
    <col min="3" max="3" width="16" customWidth="1"/>
    <col min="4" max="4" width="11.140625" customWidth="1"/>
    <col min="5" max="5" width="10.7109375" customWidth="1"/>
    <col min="7" max="7" width="10.7109375" customWidth="1"/>
    <col min="8" max="8" width="9.140625" customWidth="1"/>
    <col min="9" max="9" width="9.5703125" customWidth="1"/>
    <col min="10" max="10" width="10.85546875" customWidth="1"/>
    <col min="11" max="11" width="3.85546875" customWidth="1"/>
  </cols>
  <sheetData>
    <row r="1" spans="1:11" ht="16.5" thickTop="1" x14ac:dyDescent="0.25">
      <c r="A1" s="98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99" t="s">
        <v>92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0" t="s">
        <v>94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1" t="s">
        <v>115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39" t="s">
        <v>57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1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3" t="s">
        <v>116</v>
      </c>
      <c r="B8" s="214"/>
      <c r="C8" s="214"/>
      <c r="D8" s="214"/>
      <c r="E8" s="214"/>
      <c r="F8" s="214"/>
      <c r="G8" s="214"/>
      <c r="H8" s="214"/>
      <c r="I8" s="214"/>
      <c r="J8" s="214"/>
      <c r="K8" s="215"/>
    </row>
    <row r="9" spans="1:11" ht="15" x14ac:dyDescent="0.25">
      <c r="A9" s="108"/>
      <c r="B9" s="110"/>
      <c r="C9" s="110"/>
      <c r="D9" s="110"/>
      <c r="E9" s="110"/>
      <c r="F9" s="110"/>
      <c r="G9" s="110"/>
      <c r="H9" s="110"/>
      <c r="I9" s="110"/>
      <c r="J9" s="110"/>
      <c r="K9" s="111"/>
    </row>
    <row r="10" spans="1:11" ht="15" x14ac:dyDescent="0.25">
      <c r="A10" s="5"/>
      <c r="B10" s="216" t="s">
        <v>42</v>
      </c>
      <c r="C10" s="216"/>
      <c r="D10" s="6"/>
      <c r="E10" s="123">
        <v>2022</v>
      </c>
      <c r="F10" s="103"/>
      <c r="G10" s="123">
        <v>2023</v>
      </c>
      <c r="H10" s="216" t="s">
        <v>43</v>
      </c>
      <c r="I10" s="216"/>
      <c r="J10" s="6"/>
      <c r="K10" s="7"/>
    </row>
    <row r="11" spans="1:11" ht="15" x14ac:dyDescent="0.25">
      <c r="A11" s="5"/>
      <c r="B11" s="14"/>
      <c r="C11" s="112"/>
      <c r="D11" s="6"/>
      <c r="E11" s="113"/>
      <c r="F11" s="103"/>
      <c r="G11" s="113"/>
      <c r="H11" s="103"/>
      <c r="I11" s="6"/>
      <c r="J11" s="6"/>
      <c r="K11" s="7"/>
    </row>
    <row r="12" spans="1:11" ht="15" x14ac:dyDescent="0.25">
      <c r="A12" s="16"/>
      <c r="B12" s="217" t="s">
        <v>44</v>
      </c>
      <c r="C12" s="217"/>
      <c r="D12" s="121"/>
      <c r="E12" s="124">
        <f>Sheet1!H3</f>
        <v>12802</v>
      </c>
      <c r="F12" s="121"/>
      <c r="G12" s="124">
        <f>Sheet1!G3</f>
        <v>13231</v>
      </c>
      <c r="H12" s="105">
        <f>Sheet1!I3</f>
        <v>3.3510389001718481E-2</v>
      </c>
      <c r="I12" s="103" t="str">
        <f>IF(H12&gt;0,"increase",IF(H12&lt;0,"decrease","No change"))</f>
        <v>increase</v>
      </c>
      <c r="J12" s="103"/>
      <c r="K12" s="7"/>
    </row>
    <row r="13" spans="1:11" ht="15" x14ac:dyDescent="0.25">
      <c r="A13" s="16"/>
      <c r="B13" s="218" t="s">
        <v>96</v>
      </c>
      <c r="C13" s="218"/>
      <c r="D13" s="104"/>
      <c r="E13" s="120">
        <f>Sheet1!H4</f>
        <v>1132</v>
      </c>
      <c r="F13" s="104"/>
      <c r="G13" s="120">
        <f>Sheet1!G4</f>
        <v>831</v>
      </c>
      <c r="H13" s="105">
        <f>Sheet1!I4</f>
        <v>-0.26590106007067138</v>
      </c>
      <c r="I13" s="103" t="str">
        <f>IF(H13&gt;0,"increase",IF(H13&lt;0,"decrease","No change"))</f>
        <v>decrease</v>
      </c>
      <c r="J13" s="103"/>
      <c r="K13" s="7"/>
    </row>
    <row r="14" spans="1:11" ht="15" x14ac:dyDescent="0.25">
      <c r="A14" s="16"/>
      <c r="B14" s="218" t="s">
        <v>45</v>
      </c>
      <c r="C14" s="218"/>
      <c r="D14" s="104"/>
      <c r="E14" s="120">
        <f>Sheet1!H5</f>
        <v>10486</v>
      </c>
      <c r="F14" s="104"/>
      <c r="G14" s="120">
        <f>Sheet1!$G$5</f>
        <v>11353</v>
      </c>
      <c r="H14" s="105">
        <f>Sheet1!I5</f>
        <v>8.2681670799160792E-2</v>
      </c>
      <c r="I14" s="103" t="str">
        <f>IF(H14&gt;0,"increase",IF(H14&lt;0,"decrease","No change"))</f>
        <v>increase</v>
      </c>
      <c r="J14" s="103"/>
      <c r="K14" s="7"/>
    </row>
    <row r="15" spans="1:11" s="118" customFormat="1" ht="15" x14ac:dyDescent="0.25">
      <c r="A15" s="16"/>
      <c r="B15" s="219" t="s">
        <v>99</v>
      </c>
      <c r="C15" s="219"/>
      <c r="D15" s="104"/>
      <c r="E15" s="120">
        <f>Sheet2!H4</f>
        <v>1184</v>
      </c>
      <c r="F15" s="104"/>
      <c r="G15" s="120">
        <f>Sheet2!$G$4</f>
        <v>1047</v>
      </c>
      <c r="H15" s="105">
        <f>Sheet2!I4</f>
        <v>-0.11570945945945946</v>
      </c>
      <c r="I15" s="103" t="str">
        <f>IF(H15&gt;0,"increase",IF(H15&lt;0,"decrease","No change"))</f>
        <v>decrease</v>
      </c>
      <c r="J15" s="103"/>
      <c r="K15" s="7"/>
    </row>
    <row r="16" spans="1:11" ht="15" x14ac:dyDescent="0.25">
      <c r="A16" s="5"/>
      <c r="B16" s="220"/>
      <c r="C16" s="220"/>
      <c r="D16" s="6"/>
      <c r="E16" s="96"/>
      <c r="F16" s="95"/>
      <c r="G16" s="186"/>
      <c r="H16" s="6"/>
      <c r="I16" s="6"/>
      <c r="J16" s="6"/>
      <c r="K16" s="7"/>
    </row>
    <row r="17" spans="1:11" ht="14.25" x14ac:dyDescent="0.2">
      <c r="A17" s="213" t="s">
        <v>117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5"/>
    </row>
    <row r="18" spans="1:11" ht="15" x14ac:dyDescent="0.25">
      <c r="A18" s="5"/>
      <c r="B18" s="6"/>
      <c r="C18" s="6"/>
      <c r="D18" s="6"/>
      <c r="E18" s="106"/>
      <c r="F18" s="102"/>
      <c r="G18" s="106"/>
      <c r="H18" s="103"/>
      <c r="I18" s="6"/>
      <c r="J18" s="6"/>
      <c r="K18" s="7"/>
    </row>
    <row r="19" spans="1:11" ht="14.25" x14ac:dyDescent="0.2">
      <c r="A19" s="5"/>
      <c r="B19" s="216" t="s">
        <v>42</v>
      </c>
      <c r="C19" s="216"/>
      <c r="D19" s="6"/>
      <c r="E19" s="106">
        <v>2022</v>
      </c>
      <c r="F19" s="102"/>
      <c r="G19" s="149">
        <v>2023</v>
      </c>
      <c r="H19" s="216" t="s">
        <v>43</v>
      </c>
      <c r="I19" s="216"/>
      <c r="J19" s="6"/>
      <c r="K19" s="7"/>
    </row>
    <row r="20" spans="1:11" ht="15" x14ac:dyDescent="0.25">
      <c r="A20" s="16"/>
      <c r="B20" s="220" t="s">
        <v>46</v>
      </c>
      <c r="C20" s="220"/>
      <c r="D20" s="104"/>
      <c r="E20" s="155">
        <f>Sheet3!H3</f>
        <v>362</v>
      </c>
      <c r="F20" s="104"/>
      <c r="G20" s="156">
        <f>Sheet3!G3</f>
        <v>421</v>
      </c>
      <c r="H20" s="117">
        <f>Sheet3!I3</f>
        <v>0.16298342541436464</v>
      </c>
      <c r="I20" s="116" t="str">
        <f>IF(H20&gt;0,"increase",IF(H20&lt;0,"decrease","No change"))</f>
        <v>increase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3" t="s">
        <v>118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5"/>
    </row>
    <row r="24" spans="1:11" ht="14.25" x14ac:dyDescent="0.2">
      <c r="A24" s="114"/>
      <c r="B24" s="109"/>
      <c r="C24" s="109"/>
      <c r="D24" s="109"/>
      <c r="E24" s="109"/>
      <c r="F24" s="109"/>
      <c r="G24" s="109"/>
      <c r="H24" s="109"/>
      <c r="I24" s="109"/>
      <c r="J24" s="109"/>
      <c r="K24" s="115"/>
    </row>
    <row r="25" spans="1:11" ht="14.25" customHeight="1" x14ac:dyDescent="0.2">
      <c r="A25" s="16"/>
      <c r="B25" s="216" t="s">
        <v>42</v>
      </c>
      <c r="C25" s="216"/>
      <c r="D25" s="6"/>
      <c r="E25" s="125">
        <v>2022</v>
      </c>
      <c r="F25" s="102"/>
      <c r="G25" s="126">
        <v>2023</v>
      </c>
      <c r="H25" s="216" t="s">
        <v>43</v>
      </c>
      <c r="I25" s="216"/>
      <c r="J25" s="6"/>
      <c r="K25" s="7"/>
    </row>
    <row r="26" spans="1:11" ht="14.25" customHeight="1" x14ac:dyDescent="0.2">
      <c r="A26" s="16"/>
      <c r="B26" s="6"/>
      <c r="C26" s="6"/>
      <c r="D26" s="6"/>
      <c r="E26" s="118"/>
      <c r="F26" s="102"/>
      <c r="G26" s="140"/>
      <c r="H26" s="118"/>
      <c r="I26" s="6"/>
      <c r="J26" s="6"/>
      <c r="K26" s="7"/>
    </row>
    <row r="27" spans="1:11" ht="15" x14ac:dyDescent="0.25">
      <c r="A27" s="16"/>
      <c r="B27" s="218" t="s">
        <v>52</v>
      </c>
      <c r="C27" s="218"/>
      <c r="D27" s="104"/>
      <c r="E27" s="120">
        <f>Sheet3!H8</f>
        <v>151</v>
      </c>
      <c r="F27" s="104"/>
      <c r="G27" s="120">
        <f>Sheet3!G8</f>
        <v>184</v>
      </c>
      <c r="H27" s="105">
        <f>Sheet3!I8</f>
        <v>0.2185430463576159</v>
      </c>
      <c r="I27" s="103" t="str">
        <f t="shared" ref="I27:I32" si="0">IF(H27&gt;0,"increase",IF(H27&lt;0,"decrease","(no chg)"))</f>
        <v>increase</v>
      </c>
      <c r="J27" s="107"/>
      <c r="K27" s="119"/>
    </row>
    <row r="28" spans="1:11" ht="15" x14ac:dyDescent="0.25">
      <c r="A28" s="16"/>
      <c r="B28" s="218" t="s">
        <v>53</v>
      </c>
      <c r="C28" s="218"/>
      <c r="D28" s="104"/>
      <c r="E28" s="120">
        <f>Sheet3!H9</f>
        <v>12</v>
      </c>
      <c r="F28" s="104"/>
      <c r="G28" s="120">
        <f>Sheet3!G9</f>
        <v>12</v>
      </c>
      <c r="H28" s="105">
        <f>Sheet3!I9</f>
        <v>0</v>
      </c>
      <c r="I28" s="103" t="str">
        <f t="shared" si="0"/>
        <v>(no chg)</v>
      </c>
      <c r="J28" s="103"/>
      <c r="K28" s="7"/>
    </row>
    <row r="29" spans="1:11" ht="15" x14ac:dyDescent="0.25">
      <c r="A29" s="16"/>
      <c r="B29" s="217" t="s">
        <v>49</v>
      </c>
      <c r="C29" s="217"/>
      <c r="D29" s="121"/>
      <c r="E29" s="124">
        <f>Sheet3!H7</f>
        <v>163</v>
      </c>
      <c r="F29" s="121"/>
      <c r="G29" s="124">
        <f>Sheet3!G7</f>
        <v>196</v>
      </c>
      <c r="H29" s="122">
        <f>Sheet3!I7</f>
        <v>0.20245398773006135</v>
      </c>
      <c r="I29" s="107" t="str">
        <f t="shared" si="0"/>
        <v>increase</v>
      </c>
      <c r="J29" s="103"/>
      <c r="K29" s="7"/>
    </row>
    <row r="30" spans="1:11" ht="15" x14ac:dyDescent="0.25">
      <c r="A30" s="16"/>
      <c r="B30" s="218" t="s">
        <v>50</v>
      </c>
      <c r="C30" s="218"/>
      <c r="D30" s="104"/>
      <c r="E30" s="120">
        <f>Sheet3!H11</f>
        <v>59</v>
      </c>
      <c r="F30" s="104"/>
      <c r="G30" s="120">
        <f>Sheet3!G11</f>
        <v>300</v>
      </c>
      <c r="H30" s="105">
        <f>Sheet3!I11</f>
        <v>4.0847457627118642</v>
      </c>
      <c r="I30" s="103" t="str">
        <f t="shared" si="0"/>
        <v>increase</v>
      </c>
      <c r="J30" s="103"/>
      <c r="K30" s="7"/>
    </row>
    <row r="31" spans="1:11" ht="15" x14ac:dyDescent="0.25">
      <c r="A31" s="16"/>
      <c r="B31" s="218" t="s">
        <v>48</v>
      </c>
      <c r="C31" s="218"/>
      <c r="D31" s="104"/>
      <c r="E31" s="120">
        <f>Sheet3!H13</f>
        <v>52</v>
      </c>
      <c r="F31" s="104"/>
      <c r="G31" s="120">
        <f>Sheet3!G13</f>
        <v>68</v>
      </c>
      <c r="H31" s="105">
        <f>Sheet3!I13</f>
        <v>0.30769230769230771</v>
      </c>
      <c r="I31" s="103" t="str">
        <f t="shared" si="0"/>
        <v>increase</v>
      </c>
      <c r="J31" s="103"/>
      <c r="K31" s="7"/>
    </row>
    <row r="32" spans="1:11" ht="15" x14ac:dyDescent="0.25">
      <c r="A32" s="16"/>
      <c r="B32" s="224" t="s">
        <v>51</v>
      </c>
      <c r="C32" s="224"/>
      <c r="D32" s="121"/>
      <c r="E32" s="124">
        <f>Sheet3!H5</f>
        <v>274</v>
      </c>
      <c r="F32" s="102"/>
      <c r="G32" s="124">
        <f>Sheet3!G5</f>
        <v>564</v>
      </c>
      <c r="H32" s="122">
        <f>Sheet3!I5</f>
        <v>1.0583941605839415</v>
      </c>
      <c r="I32" s="107" t="str">
        <f t="shared" si="0"/>
        <v>increase</v>
      </c>
      <c r="J32" s="103"/>
      <c r="K32" s="7"/>
    </row>
    <row r="33" spans="1:11" ht="12.75" x14ac:dyDescent="0.2">
      <c r="A33" s="5"/>
      <c r="B33" s="6"/>
      <c r="C33" s="6"/>
      <c r="D33" s="6"/>
      <c r="E33" s="118"/>
      <c r="F33" s="6"/>
      <c r="G33" s="140"/>
      <c r="H33" s="118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7" t="s">
        <v>95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95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4" t="s">
        <v>101</v>
      </c>
      <c r="C38" s="95"/>
      <c r="D38" s="95"/>
      <c r="E38" s="96"/>
      <c r="F38" s="95"/>
      <c r="G38" s="95"/>
      <c r="H38" s="95"/>
      <c r="I38" s="93"/>
      <c r="J38" s="93"/>
      <c r="K38" s="7"/>
    </row>
    <row r="39" spans="1:11" ht="12.75" x14ac:dyDescent="0.2">
      <c r="A39" s="5"/>
      <c r="B39" s="94" t="s">
        <v>105</v>
      </c>
      <c r="C39" s="95"/>
      <c r="D39" s="95"/>
      <c r="E39" s="96"/>
      <c r="F39" s="95"/>
      <c r="G39" s="95"/>
      <c r="H39" s="95"/>
      <c r="I39" s="93"/>
      <c r="J39" s="93"/>
      <c r="K39" s="7"/>
    </row>
    <row r="40" spans="1:11" ht="12.75" x14ac:dyDescent="0.2">
      <c r="A40" s="5"/>
      <c r="B40" s="94" t="s">
        <v>82</v>
      </c>
      <c r="C40" s="95"/>
      <c r="D40" s="95"/>
      <c r="E40" s="96"/>
      <c r="F40" s="95"/>
      <c r="G40" s="95"/>
      <c r="H40" s="95"/>
      <c r="I40" s="93"/>
      <c r="J40" s="93"/>
      <c r="K40" s="7"/>
    </row>
    <row r="41" spans="1:11" ht="12.75" x14ac:dyDescent="0.2">
      <c r="A41" s="5"/>
      <c r="B41" s="95" t="s">
        <v>81</v>
      </c>
      <c r="C41" s="95"/>
      <c r="D41" s="95"/>
      <c r="E41" s="96"/>
      <c r="F41" s="95"/>
      <c r="G41" s="95"/>
      <c r="H41" s="95"/>
      <c r="I41" s="93"/>
      <c r="J41" s="93"/>
      <c r="K41" s="7"/>
    </row>
    <row r="42" spans="1:11" ht="12.75" x14ac:dyDescent="0.2">
      <c r="A42" s="5"/>
      <c r="B42" s="95"/>
      <c r="C42" s="95"/>
      <c r="D42" s="95"/>
      <c r="E42" s="96"/>
      <c r="F42" s="95"/>
      <c r="G42" s="95"/>
      <c r="H42" s="95"/>
      <c r="I42" s="93"/>
      <c r="J42" s="93"/>
      <c r="K42" s="7"/>
    </row>
    <row r="43" spans="1:11" ht="12.75" x14ac:dyDescent="0.2">
      <c r="A43" s="5"/>
      <c r="B43" s="94" t="s">
        <v>47</v>
      </c>
      <c r="C43" s="95"/>
      <c r="D43" s="95"/>
      <c r="E43" s="96"/>
      <c r="F43" s="95"/>
      <c r="G43" s="95"/>
      <c r="H43" s="95"/>
      <c r="I43" s="93"/>
      <c r="J43" s="93"/>
      <c r="K43" s="7"/>
    </row>
    <row r="44" spans="1:11" ht="12.75" x14ac:dyDescent="0.2">
      <c r="A44" s="5"/>
      <c r="B44" s="94" t="s">
        <v>62</v>
      </c>
      <c r="C44" s="95"/>
      <c r="D44" s="95"/>
      <c r="E44" s="96"/>
      <c r="F44" s="95"/>
      <c r="G44" s="95"/>
      <c r="H44" s="95"/>
      <c r="I44" s="93"/>
      <c r="J44" s="93"/>
      <c r="K44" s="7"/>
    </row>
    <row r="45" spans="1:11" ht="12.75" x14ac:dyDescent="0.2">
      <c r="A45" s="5"/>
      <c r="B45" s="95"/>
      <c r="C45" s="95"/>
      <c r="D45" s="95"/>
      <c r="E45" s="95"/>
      <c r="F45" s="95"/>
      <c r="G45" s="95"/>
      <c r="H45" s="95"/>
      <c r="I45" s="93"/>
      <c r="J45" s="93"/>
      <c r="K45" s="7"/>
    </row>
    <row r="46" spans="1:11" ht="12.75" x14ac:dyDescent="0.2">
      <c r="A46" s="5"/>
      <c r="B46" s="94" t="s">
        <v>102</v>
      </c>
      <c r="C46" s="95"/>
      <c r="D46" s="95"/>
      <c r="E46" s="95"/>
      <c r="F46" s="95"/>
      <c r="G46" s="95"/>
      <c r="H46" s="95"/>
      <c r="I46" s="93"/>
      <c r="J46" s="93"/>
      <c r="K46" s="7"/>
    </row>
    <row r="47" spans="1:11" s="169" customFormat="1" ht="12.75" x14ac:dyDescent="0.2">
      <c r="A47" s="167"/>
      <c r="B47" s="95" t="s">
        <v>103</v>
      </c>
      <c r="C47" s="95"/>
      <c r="D47" s="95"/>
      <c r="E47" s="95"/>
      <c r="F47" s="95"/>
      <c r="G47" s="95"/>
      <c r="H47" s="95"/>
      <c r="I47" s="95"/>
      <c r="J47" s="95"/>
      <c r="K47" s="168"/>
    </row>
    <row r="48" spans="1:11" s="169" customFormat="1" ht="12.75" x14ac:dyDescent="0.2">
      <c r="A48" s="145"/>
      <c r="B48" s="95" t="s">
        <v>104</v>
      </c>
      <c r="C48" s="95"/>
      <c r="D48" s="95"/>
      <c r="E48" s="95"/>
      <c r="F48" s="95"/>
      <c r="G48" s="95"/>
      <c r="H48" s="95"/>
      <c r="I48" s="95"/>
      <c r="J48" s="95"/>
      <c r="K48" s="168"/>
    </row>
    <row r="49" spans="1:11" ht="12.75" x14ac:dyDescent="0.2">
      <c r="A49" s="145" t="s">
        <v>88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8" customHeight="1" thickBot="1" x14ac:dyDescent="0.25">
      <c r="A50" s="221" t="s">
        <v>119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3"/>
    </row>
    <row r="51" spans="1:11" ht="12.75" thickTop="1" x14ac:dyDescent="0.2"/>
    <row r="52" spans="1:11" ht="0.75" customHeight="1" x14ac:dyDescent="0.2"/>
  </sheetData>
  <mergeCells count="22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16:C16"/>
  </mergeCells>
  <phoneticPr fontId="17" type="noConversion"/>
  <printOptions horizontalCentered="1"/>
  <pageMargins left="0.25" right="0.25" top="0.75" bottom="0.7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2023-11-14T12:19:58Z</cp:lastPrinted>
  <dcterms:created xsi:type="dcterms:W3CDTF">1998-03-05T15:19:01Z</dcterms:created>
  <dcterms:modified xsi:type="dcterms:W3CDTF">2023-12-12T12:39:29Z</dcterms:modified>
</cp:coreProperties>
</file>