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Z7NQWSL2\"/>
    </mc:Choice>
  </mc:AlternateContent>
  <xr:revisionPtr revIDLastSave="0" documentId="13_ncr:1_{9B6245B0-B474-4862-9EEF-3E6949609FEC}" xr6:coauthVersionLast="36" xr6:coauthVersionMax="36" xr10:uidLastSave="{00000000-0000-0000-0000-000000000000}"/>
  <bookViews>
    <workbookView xWindow="0" yWindow="0" windowWidth="13410" windowHeight="4470" xr2:uid="{622B7BE5-4A34-4967-BF89-42034979D8A7}"/>
  </bookViews>
  <sheets>
    <sheet name="Summary" sheetId="2" r:id="rId1"/>
    <sheet name="Census" sheetId="3" r:id="rId2"/>
    <sheet name="GYCF &amp; Security" sheetId="4" r:id="rId3"/>
    <sheet name="Adms &amp; Rel 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H5" i="3" l="1"/>
  <c r="D27" i="4"/>
  <c r="F27" i="4"/>
  <c r="G37" i="3" l="1"/>
  <c r="I4" i="5" l="1"/>
  <c r="H23" i="2" s="1"/>
  <c r="I23" i="2" s="1"/>
  <c r="G8" i="5"/>
  <c r="G6" i="5" s="1"/>
  <c r="H8" i="5"/>
  <c r="H6" i="5" s="1"/>
  <c r="E35" i="2" s="1"/>
  <c r="I9" i="5"/>
  <c r="H30" i="2" s="1"/>
  <c r="I30" i="2" s="1"/>
  <c r="I10" i="5"/>
  <c r="H31" i="2" s="1"/>
  <c r="I31" i="2" s="1"/>
  <c r="I12" i="5"/>
  <c r="I14" i="5"/>
  <c r="H34" i="2" s="1"/>
  <c r="I34" i="2" s="1"/>
  <c r="B26" i="5"/>
  <c r="B24" i="5" s="1"/>
  <c r="C26" i="5"/>
  <c r="C24" i="5" s="1"/>
  <c r="D26" i="5"/>
  <c r="D24" i="5" s="1"/>
  <c r="E26" i="5"/>
  <c r="E24" i="5" s="1"/>
  <c r="F26" i="5"/>
  <c r="F24" i="5" s="1"/>
  <c r="B43" i="5"/>
  <c r="B41" i="5" s="1"/>
  <c r="C43" i="5"/>
  <c r="C41" i="5" s="1"/>
  <c r="D43" i="5"/>
  <c r="D41" i="5" s="1"/>
  <c r="E43" i="5"/>
  <c r="F43" i="5"/>
  <c r="F41" i="5" s="1"/>
  <c r="G5" i="4"/>
  <c r="H5" i="4"/>
  <c r="I5" i="4"/>
  <c r="H16" i="2" s="1"/>
  <c r="I16" i="2" s="1"/>
  <c r="J5" i="4"/>
  <c r="K5" i="4"/>
  <c r="L5" i="4"/>
  <c r="M5" i="4"/>
  <c r="I7" i="4"/>
  <c r="I8" i="4"/>
  <c r="J27" i="4"/>
  <c r="K27" i="4"/>
  <c r="L27" i="4"/>
  <c r="G29" i="4"/>
  <c r="H29" i="4"/>
  <c r="I29" i="4" s="1"/>
  <c r="M29" i="4"/>
  <c r="M27" i="4" s="1"/>
  <c r="M30" i="4"/>
  <c r="G31" i="4"/>
  <c r="H31" i="4"/>
  <c r="I31" i="4" s="1"/>
  <c r="M31" i="4"/>
  <c r="G32" i="4"/>
  <c r="I32" i="4"/>
  <c r="G33" i="4"/>
  <c r="H33" i="4"/>
  <c r="I33" i="4" s="1"/>
  <c r="M33" i="4"/>
  <c r="G34" i="4"/>
  <c r="H34" i="4"/>
  <c r="I34" i="4" s="1"/>
  <c r="M34" i="4"/>
  <c r="I6" i="3"/>
  <c r="I9" i="3"/>
  <c r="G11" i="3"/>
  <c r="H11" i="3"/>
  <c r="M11" i="3"/>
  <c r="I12" i="3"/>
  <c r="I14" i="3"/>
  <c r="I21" i="3"/>
  <c r="G23" i="3"/>
  <c r="H23" i="3"/>
  <c r="M23" i="3"/>
  <c r="I24" i="3"/>
  <c r="I25" i="3"/>
  <c r="G28" i="3"/>
  <c r="H28" i="3"/>
  <c r="M28" i="3"/>
  <c r="I29" i="3"/>
  <c r="I31" i="3"/>
  <c r="I33" i="3"/>
  <c r="I37" i="3"/>
  <c r="M37" i="3"/>
  <c r="G41" i="3"/>
  <c r="H41" i="3"/>
  <c r="M41" i="3"/>
  <c r="M7" i="3" s="1"/>
  <c r="M5" i="3" s="1"/>
  <c r="I42" i="3"/>
  <c r="I43" i="3"/>
  <c r="G47" i="3"/>
  <c r="H47" i="3"/>
  <c r="M47" i="3"/>
  <c r="I48" i="3"/>
  <c r="I52" i="3"/>
  <c r="G55" i="3"/>
  <c r="G30" i="4" s="1"/>
  <c r="H55" i="3"/>
  <c r="M55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E14" i="2"/>
  <c r="G14" i="2"/>
  <c r="H14" i="2"/>
  <c r="I14" i="2" s="1"/>
  <c r="E16" i="2"/>
  <c r="G16" i="2"/>
  <c r="E23" i="2"/>
  <c r="G23" i="2"/>
  <c r="E30" i="2"/>
  <c r="E31" i="2"/>
  <c r="E32" i="2"/>
  <c r="G32" i="2"/>
  <c r="E33" i="2"/>
  <c r="G33" i="2"/>
  <c r="H33" i="2"/>
  <c r="I33" i="2" s="1"/>
  <c r="E34" i="2"/>
  <c r="G34" i="2"/>
  <c r="I8" i="5" l="1"/>
  <c r="H32" i="2" s="1"/>
  <c r="I32" i="2" s="1"/>
  <c r="I55" i="3"/>
  <c r="I47" i="3"/>
  <c r="I41" i="3"/>
  <c r="H30" i="4"/>
  <c r="I30" i="4" s="1"/>
  <c r="I28" i="3"/>
  <c r="I23" i="3"/>
  <c r="H7" i="3"/>
  <c r="E15" i="2" s="1"/>
  <c r="I11" i="3"/>
  <c r="G27" i="4"/>
  <c r="G35" i="2"/>
  <c r="I6" i="5"/>
  <c r="H35" i="2" s="1"/>
  <c r="I35" i="2" s="1"/>
  <c r="G7" i="3"/>
  <c r="H27" i="4" l="1"/>
  <c r="I27" i="4" s="1"/>
  <c r="E13" i="2"/>
  <c r="G15" i="2"/>
  <c r="I7" i="3"/>
  <c r="H15" i="2" s="1"/>
  <c r="I15" i="2" s="1"/>
  <c r="G5" i="3"/>
  <c r="G13" i="2" l="1"/>
  <c r="I5" i="3"/>
  <c r="H13" i="2" s="1"/>
  <c r="I13" i="2" s="1"/>
</calcChain>
</file>

<file path=xl/sharedStrings.xml><?xml version="1.0" encoding="utf-8"?>
<sst xmlns="http://schemas.openxmlformats.org/spreadsheetml/2006/main" count="175" uniqueCount="133">
  <si>
    <t>Office of Compliance and Stratigic Planning</t>
  </si>
  <si>
    <t xml:space="preserve">    during three years.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</si>
  <si>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</si>
  <si>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</si>
  <si>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</si>
  <si>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</si>
  <si>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</si>
  <si>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</si>
  <si>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</si>
  <si>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</si>
  <si>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IP's.  Past counts for major institutions may include the count for units that are no longer open.  Housing security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</si>
  <si>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</si>
  <si>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</si>
  <si>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</si>
  <si>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</si>
  <si>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</si>
  <si>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</si>
  <si>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</si>
  <si>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</si>
  <si>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</si>
  <si>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</si>
  <si>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</si>
  <si>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</si>
  <si>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</si>
  <si>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</si>
  <si>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</si>
  <si>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</si>
  <si>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</si>
  <si>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</si>
  <si>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</si>
  <si>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</si>
  <si>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</si>
  <si>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</si>
  <si>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</si>
  <si>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</si>
  <si>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</si>
  <si>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</si>
  <si>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</si>
  <si>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</si>
  <si>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</si>
  <si>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</si>
  <si>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</si>
  <si>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</si>
  <si>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</si>
  <si>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</si>
  <si>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</si>
  <si>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</si>
  <si>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</si>
  <si>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</si>
  <si>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</si>
  <si>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</si>
  <si>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</si>
  <si>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</si>
  <si>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</si>
  <si>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</si>
  <si>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</si>
  <si>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</si>
  <si>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</si>
  <si>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</si>
  <si>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</si>
  <si>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</si>
  <si>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</si>
  <si>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</si>
  <si>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</si>
  <si>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</si>
  <si>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</si>
  <si>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</si>
  <si>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</si>
  <si>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</si>
  <si>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</si>
  <si>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</si>
  <si>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</si>
  <si>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</si>
  <si>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</si>
  <si>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</si>
  <si>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</si>
  <si>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</si>
  <si>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</si>
  <si>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</si>
  <si>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</si>
  <si>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</si>
  <si>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Jun</t>
  </si>
  <si>
    <t>May</t>
  </si>
  <si>
    <t>Apr</t>
  </si>
  <si>
    <t>Mar</t>
  </si>
  <si>
    <t>Feb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</si>
  <si>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</si>
  <si>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</si>
  <si>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</si>
  <si>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</si>
  <si>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</si>
  <si>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</si>
  <si>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</si>
  <si>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</si>
  <si>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</si>
  <si>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</si>
  <si>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</si>
  <si>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</si>
  <si>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</si>
  <si>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</si>
  <si>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</si>
  <si>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</si>
  <si>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</si>
  <si>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</si>
  <si>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</si>
  <si>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</si>
  <si>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</si>
  <si>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</si>
  <si>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</si>
  <si>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</si>
  <si>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</si>
  <si>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</si>
  <si>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</si>
  <si>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</si>
  <si>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</si>
  <si>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</si>
  <si>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</si>
  <si>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</si>
  <si>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</si>
  <si>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</si>
  <si>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</si>
  <si>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</si>
  <si>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</si>
  <si>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</si>
  <si>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</si>
  <si>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JULY 2025</t>
  </si>
  <si>
    <t>INCARCERATED PERSONS COUNTS ON JULY 31ST</t>
  </si>
  <si>
    <t>ADMISSIONS DURING JULY</t>
  </si>
  <si>
    <t>RELEASES DURING JULY</t>
  </si>
  <si>
    <t>Jul</t>
  </si>
  <si>
    <t>July 2024</t>
  </si>
  <si>
    <t>July 2024 % Change</t>
  </si>
  <si>
    <t>Data reflects counts of Admissions and Releases as of July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</si>
</sst>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indexed="9"/>
      </patternFill>
    </fill>
  </fills>
  <borders count="77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8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 applyProtection="1">
      <alignment horizontal="centerContinuous"/>
    </xf>
    <xf numFmtId="164" fontId="3" fillId="2" borderId="0" xfId="1" applyNumberFormat="1" applyFont="1" applyFill="1" applyBorder="1" applyAlignment="1" applyProtection="1">
      <alignment horizontal="centerContinuous"/>
    </xf>
    <xf numFmtId="164" fontId="2" fillId="2" borderId="5" xfId="1" applyNumberFormat="1" applyFont="1" applyFill="1" applyBorder="1" applyAlignment="1" applyProtection="1">
      <alignment horizontal="centerContinuous"/>
    </xf>
    <xf numFmtId="0" fontId="2" fillId="0" borderId="0" xfId="1" applyFont="1"/>
    <xf numFmtId="164" fontId="2" fillId="2" borderId="4" xfId="1" applyNumberFormat="1" applyFont="1" applyFill="1" applyBorder="1" applyProtection="1"/>
    <xf numFmtId="164" fontId="2" fillId="2" borderId="0" xfId="1" applyNumberFormat="1" applyFont="1" applyFill="1" applyBorder="1" applyProtection="1"/>
    <xf numFmtId="164" fontId="2" fillId="2" borderId="5" xfId="1" applyNumberFormat="1" applyFont="1" applyFill="1" applyBorder="1" applyProtection="1"/>
    <xf numFmtId="164" fontId="3" fillId="2" borderId="4" xfId="1" applyNumberFormat="1" applyFont="1" applyFill="1" applyBorder="1" applyProtection="1"/>
    <xf numFmtId="164" fontId="4" fillId="2" borderId="0" xfId="1" applyNumberFormat="1" applyFont="1" applyFill="1" applyBorder="1" applyProtection="1"/>
    <xf numFmtId="37" fontId="2" fillId="2" borderId="0" xfId="1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left"/>
    </xf>
    <xf numFmtId="164" fontId="3" fillId="2" borderId="5" xfId="1" applyNumberFormat="1" applyFont="1" applyFill="1" applyBorder="1" applyProtection="1"/>
    <xf numFmtId="164" fontId="3" fillId="2" borderId="4" xfId="1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37" fontId="2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Protection="1"/>
    <xf numFmtId="37" fontId="3" fillId="2" borderId="0" xfId="1" applyNumberFormat="1" applyFont="1" applyFill="1" applyBorder="1" applyProtection="1"/>
    <xf numFmtId="37" fontId="3" fillId="2" borderId="0" xfId="1" applyNumberFormat="1" applyFont="1" applyFill="1" applyBorder="1" applyAlignment="1" applyProtection="1">
      <alignment horizontal="centerContinuous"/>
    </xf>
    <xf numFmtId="164" fontId="5" fillId="2" borderId="5" xfId="1" applyNumberFormat="1" applyFont="1" applyFill="1" applyBorder="1" applyAlignment="1" applyProtection="1">
      <alignment horizontal="centerContinuous"/>
    </xf>
    <xf numFmtId="164" fontId="6" fillId="2" borderId="4" xfId="1" applyNumberFormat="1" applyFont="1" applyFill="1" applyBorder="1" applyProtection="1"/>
    <xf numFmtId="164" fontId="6" fillId="2" borderId="0" xfId="1" applyNumberFormat="1" applyFont="1" applyFill="1" applyBorder="1" applyProtection="1"/>
    <xf numFmtId="0" fontId="7" fillId="0" borderId="0" xfId="1" applyFont="1" applyBorder="1"/>
    <xf numFmtId="164" fontId="6" fillId="2" borderId="5" xfId="1" applyNumberFormat="1" applyFont="1" applyFill="1" applyBorder="1" applyProtection="1"/>
    <xf numFmtId="164" fontId="8" fillId="2" borderId="0" xfId="1" applyNumberFormat="1" applyFont="1" applyFill="1" applyBorder="1" applyProtection="1"/>
    <xf numFmtId="164" fontId="5" fillId="2" borderId="0" xfId="1" applyNumberFormat="1" applyFont="1" applyFill="1" applyBorder="1" applyProtection="1"/>
    <xf numFmtId="9" fontId="5" fillId="2" borderId="0" xfId="1" applyNumberFormat="1" applyFont="1" applyFill="1" applyBorder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>
      <alignment horizontal="left"/>
    </xf>
    <xf numFmtId="164" fontId="6" fillId="2" borderId="5" xfId="1" applyNumberFormat="1" applyFont="1" applyFill="1" applyBorder="1" applyAlignment="1" applyProtection="1">
      <alignment horizontal="right"/>
    </xf>
    <xf numFmtId="9" fontId="8" fillId="2" borderId="0" xfId="1" applyNumberFormat="1" applyFont="1" applyFill="1" applyBorder="1" applyProtection="1"/>
    <xf numFmtId="37" fontId="8" fillId="0" borderId="0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>
      <alignment horizontal="left"/>
    </xf>
    <xf numFmtId="164" fontId="9" fillId="2" borderId="4" xfId="1" applyNumberFormat="1" applyFont="1" applyFill="1" applyBorder="1" applyProtection="1"/>
    <xf numFmtId="0" fontId="7" fillId="2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164" fontId="10" fillId="3" borderId="0" xfId="1" applyNumberFormat="1" applyFont="1" applyFill="1" applyBorder="1" applyAlignment="1" applyProtection="1">
      <alignment horizontal="center" wrapText="1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164" fontId="5" fillId="2" borderId="4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/>
    <xf numFmtId="9" fontId="8" fillId="2" borderId="0" xfId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left" wrapText="1"/>
    </xf>
    <xf numFmtId="37" fontId="8" fillId="2" borderId="0" xfId="1" applyNumberFormat="1" applyFont="1" applyFill="1" applyBorder="1" applyProtection="1"/>
    <xf numFmtId="0" fontId="1" fillId="0" borderId="0" xfId="1" applyBorder="1"/>
    <xf numFmtId="37" fontId="8" fillId="2" borderId="0" xfId="1" applyNumberFormat="1" applyFont="1" applyFill="1" applyBorder="1" applyAlignment="1" applyProtection="1">
      <alignment horizontal="center"/>
    </xf>
    <xf numFmtId="0" fontId="8" fillId="4" borderId="0" xfId="1" applyFont="1" applyFill="1" applyBorder="1" applyAlignment="1">
      <alignment horizontal="center"/>
    </xf>
    <xf numFmtId="0" fontId="10" fillId="2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center"/>
    </xf>
    <xf numFmtId="9" fontId="6" fillId="2" borderId="0" xfId="1" applyNumberFormat="1" applyFont="1" applyFill="1" applyBorder="1" applyProtection="1"/>
    <xf numFmtId="0" fontId="10" fillId="0" borderId="0" xfId="1" applyNumberFormat="1" applyFont="1" applyFill="1" applyBorder="1" applyAlignment="1" applyProtection="1">
      <alignment horizontal="center" wrapText="1"/>
    </xf>
    <xf numFmtId="164" fontId="11" fillId="2" borderId="4" xfId="1" applyNumberFormat="1" applyFont="1" applyFill="1" applyBorder="1" applyAlignment="1" applyProtection="1">
      <alignment horizontal="center"/>
    </xf>
    <xf numFmtId="164" fontId="11" fillId="2" borderId="0" xfId="1" applyNumberFormat="1" applyFont="1" applyFill="1" applyBorder="1" applyAlignment="1" applyProtection="1">
      <alignment horizontal="center"/>
    </xf>
    <xf numFmtId="164" fontId="11" fillId="2" borderId="5" xfId="1" applyNumberFormat="1" applyFont="1" applyFill="1" applyBorder="1" applyAlignment="1" applyProtection="1">
      <alignment horizontal="center"/>
    </xf>
    <xf numFmtId="164" fontId="12" fillId="2" borderId="4" xfId="1" applyNumberFormat="1" applyFont="1" applyFill="1" applyBorder="1" applyAlignment="1" applyProtection="1">
      <alignment horizontal="center"/>
    </xf>
    <xf numFmtId="164" fontId="12" fillId="2" borderId="0" xfId="1" applyNumberFormat="1" applyFont="1" applyFill="1" applyBorder="1" applyAlignment="1" applyProtection="1">
      <alignment horizontal="center"/>
    </xf>
    <xf numFmtId="164" fontId="12" fillId="2" borderId="5" xfId="1" applyNumberFormat="1" applyFont="1" applyFill="1" applyBorder="1" applyAlignment="1" applyProtection="1">
      <alignment horizontal="center"/>
    </xf>
    <xf numFmtId="9" fontId="3" fillId="2" borderId="0" xfId="1" applyNumberFormat="1" applyFont="1" applyFill="1" applyBorder="1" applyProtection="1"/>
    <xf numFmtId="164" fontId="11" fillId="2" borderId="5" xfId="1" applyNumberFormat="1" applyFont="1" applyFill="1" applyBorder="1" applyProtection="1"/>
    <xf numFmtId="164" fontId="3" fillId="2" borderId="5" xfId="1" quotePrefix="1" applyNumberFormat="1" applyFont="1" applyFill="1" applyBorder="1" applyProtection="1"/>
    <xf numFmtId="164" fontId="3" fillId="2" borderId="6" xfId="1" applyNumberFormat="1" applyFont="1" applyFill="1" applyBorder="1" applyAlignment="1" applyProtection="1">
      <alignment horizontal="centerContinuous"/>
    </xf>
    <xf numFmtId="164" fontId="3" fillId="2" borderId="7" xfId="1" applyNumberFormat="1" applyFont="1" applyFill="1" applyBorder="1" applyAlignment="1" applyProtection="1">
      <alignment horizontal="centerContinuous"/>
    </xf>
    <xf numFmtId="164" fontId="13" fillId="2" borderId="8" xfId="1" applyNumberFormat="1" applyFont="1" applyFill="1" applyBorder="1" applyAlignment="1" applyProtection="1">
      <alignment horizontal="centerContinuous"/>
    </xf>
    <xf numFmtId="49" fontId="12" fillId="2" borderId="5" xfId="1" applyNumberFormat="1" applyFont="1" applyFill="1" applyBorder="1" applyAlignment="1" applyProtection="1">
      <alignment horizontal="centerContinuous"/>
    </xf>
    <xf numFmtId="164" fontId="3" fillId="2" borderId="9" xfId="1" applyNumberFormat="1" applyFont="1" applyFill="1" applyBorder="1" applyAlignment="1" applyProtection="1">
      <alignment horizontal="centerContinuous"/>
    </xf>
    <xf numFmtId="164" fontId="3" fillId="2" borderId="10" xfId="1" applyNumberFormat="1" applyFont="1" applyFill="1" applyBorder="1" applyAlignment="1" applyProtection="1">
      <alignment horizontal="centerContinuous"/>
    </xf>
    <xf numFmtId="164" fontId="3" fillId="2" borderId="11" xfId="1" applyNumberFormat="1" applyFont="1" applyFill="1" applyBorder="1" applyAlignment="1" applyProtection="1">
      <alignment horizontal="centerContinuous"/>
    </xf>
    <xf numFmtId="164" fontId="12" fillId="2" borderId="5" xfId="1" applyNumberFormat="1" applyFont="1" applyFill="1" applyBorder="1" applyAlignment="1" applyProtection="1">
      <alignment horizontal="centerContinuous"/>
    </xf>
    <xf numFmtId="164" fontId="8" fillId="2" borderId="5" xfId="1" applyNumberFormat="1" applyFont="1" applyFill="1" applyBorder="1" applyAlignment="1" applyProtection="1">
      <alignment horizontal="centerContinuous"/>
    </xf>
    <xf numFmtId="164" fontId="3" fillId="2" borderId="12" xfId="1" applyNumberFormat="1" applyFont="1" applyFill="1" applyBorder="1" applyAlignment="1" applyProtection="1">
      <alignment horizontal="centerContinuous"/>
    </xf>
    <xf numFmtId="164" fontId="3" fillId="2" borderId="13" xfId="1" applyNumberFormat="1" applyFont="1" applyFill="1" applyBorder="1" applyAlignment="1" applyProtection="1">
      <alignment horizontal="centerContinuous"/>
    </xf>
    <xf numFmtId="164" fontId="8" fillId="2" borderId="14" xfId="1" applyNumberFormat="1" applyFont="1" applyFill="1" applyBorder="1" applyAlignment="1" applyProtection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15" xfId="1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9" fontId="2" fillId="6" borderId="16" xfId="2" applyFont="1" applyFill="1" applyBorder="1" applyAlignment="1">
      <alignment horizontal="center"/>
    </xf>
    <xf numFmtId="0" fontId="2" fillId="6" borderId="18" xfId="1" applyFont="1" applyFill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0" fontId="2" fillId="6" borderId="19" xfId="1" applyFont="1" applyFill="1" applyBorder="1" applyAlignment="1">
      <alignment horizontal="center"/>
    </xf>
    <xf numFmtId="0" fontId="2" fillId="6" borderId="20" xfId="1" applyFont="1" applyFill="1" applyBorder="1" applyAlignment="1">
      <alignment horizontal="center"/>
    </xf>
    <xf numFmtId="0" fontId="2" fillId="6" borderId="17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14" fillId="0" borderId="24" xfId="1" applyFont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6" xfId="1" applyFont="1" applyBorder="1"/>
    <xf numFmtId="0" fontId="2" fillId="0" borderId="24" xfId="1" applyFont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9" fontId="2" fillId="0" borderId="27" xfId="2" applyFont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9" fontId="2" fillId="6" borderId="22" xfId="2" applyFont="1" applyFill="1" applyBorder="1" applyAlignment="1">
      <alignment horizontal="center"/>
    </xf>
    <xf numFmtId="0" fontId="2" fillId="6" borderId="24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2" fillId="6" borderId="23" xfId="1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9" fontId="15" fillId="8" borderId="22" xfId="2" applyFont="1" applyFill="1" applyBorder="1" applyAlignment="1">
      <alignment horizontal="center"/>
    </xf>
    <xf numFmtId="0" fontId="15" fillId="8" borderId="24" xfId="1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15" fillId="8" borderId="22" xfId="1" applyFont="1" applyFill="1" applyBorder="1" applyAlignment="1">
      <alignment horizontal="center"/>
    </xf>
    <xf numFmtId="0" fontId="15" fillId="8" borderId="23" xfId="1" applyFont="1" applyFill="1" applyBorder="1" applyAlignment="1">
      <alignment horizontal="center"/>
    </xf>
    <xf numFmtId="0" fontId="15" fillId="7" borderId="21" xfId="1" applyFont="1" applyFill="1" applyBorder="1"/>
    <xf numFmtId="0" fontId="2" fillId="0" borderId="18" xfId="1" applyFont="1" applyBorder="1"/>
    <xf numFmtId="9" fontId="2" fillId="0" borderId="25" xfId="2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5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0" borderId="26" xfId="1" applyFont="1" applyFill="1" applyBorder="1"/>
    <xf numFmtId="9" fontId="15" fillId="8" borderId="25" xfId="2" applyFont="1" applyFill="1" applyBorder="1" applyAlignment="1">
      <alignment horizontal="center"/>
    </xf>
    <xf numFmtId="0" fontId="15" fillId="8" borderId="29" xfId="1" applyFont="1" applyFill="1" applyBorder="1" applyAlignment="1">
      <alignment horizontal="center"/>
    </xf>
    <xf numFmtId="0" fontId="15" fillId="8" borderId="0" xfId="1" applyFont="1" applyFill="1" applyBorder="1" applyAlignment="1">
      <alignment horizontal="center"/>
    </xf>
    <xf numFmtId="0" fontId="15" fillId="7" borderId="21" xfId="1" applyFont="1" applyFill="1" applyBorder="1" applyAlignment="1">
      <alignment horizontal="center"/>
    </xf>
    <xf numFmtId="0" fontId="14" fillId="3" borderId="0" xfId="1" applyFont="1" applyFill="1"/>
    <xf numFmtId="0" fontId="2" fillId="0" borderId="29" xfId="1" applyFont="1" applyFill="1" applyBorder="1" applyAlignment="1">
      <alignment horizontal="center"/>
    </xf>
    <xf numFmtId="0" fontId="15" fillId="8" borderId="25" xfId="1" applyFont="1" applyFill="1" applyBorder="1" applyAlignment="1">
      <alignment horizontal="center"/>
    </xf>
    <xf numFmtId="0" fontId="15" fillId="9" borderId="21" xfId="1" applyFont="1" applyFill="1" applyBorder="1" applyAlignment="1">
      <alignment horizontal="center"/>
    </xf>
    <xf numFmtId="0" fontId="15" fillId="6" borderId="24" xfId="1" applyFont="1" applyFill="1" applyBorder="1" applyAlignment="1">
      <alignment horizontal="center"/>
    </xf>
    <xf numFmtId="0" fontId="15" fillId="0" borderId="26" xfId="1" applyFont="1" applyBorder="1"/>
    <xf numFmtId="0" fontId="15" fillId="8" borderId="27" xfId="1" applyFont="1" applyFill="1" applyBorder="1" applyAlignment="1">
      <alignment horizontal="center"/>
    </xf>
    <xf numFmtId="0" fontId="14" fillId="0" borderId="24" xfId="1" applyFont="1" applyBorder="1"/>
    <xf numFmtId="0" fontId="2" fillId="5" borderId="23" xfId="0" applyFont="1" applyFill="1" applyBorder="1" applyAlignment="1">
      <alignment horizontal="center"/>
    </xf>
    <xf numFmtId="0" fontId="2" fillId="6" borderId="25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15" fillId="0" borderId="26" xfId="1" applyFont="1" applyFill="1" applyBorder="1"/>
    <xf numFmtId="0" fontId="14" fillId="0" borderId="0" xfId="1" applyFont="1" applyAlignment="1">
      <alignment horizontal="left"/>
    </xf>
    <xf numFmtId="0" fontId="15" fillId="7" borderId="30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30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5" fillId="0" borderId="22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5" fillId="0" borderId="32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33" xfId="1" applyFont="1" applyFill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0" fillId="0" borderId="0" xfId="0" applyBorder="1"/>
    <xf numFmtId="0" fontId="15" fillId="0" borderId="25" xfId="0" applyFont="1" applyFill="1" applyBorder="1" applyAlignment="1">
      <alignment horizontal="center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28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5" fillId="8" borderId="40" xfId="1" applyFont="1" applyFill="1" applyBorder="1" applyAlignment="1">
      <alignment horizontal="center"/>
    </xf>
    <xf numFmtId="0" fontId="15" fillId="8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/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8" xfId="1" applyFont="1" applyFill="1" applyBorder="1" applyAlignment="1">
      <alignment horizontal="center"/>
    </xf>
    <xf numFmtId="0" fontId="11" fillId="3" borderId="32" xfId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2" borderId="32" xfId="1" applyFont="1" applyFill="1" applyBorder="1" applyAlignment="1">
      <alignment horizontal="center"/>
    </xf>
    <xf numFmtId="0" fontId="11" fillId="2" borderId="18" xfId="1" applyFont="1" applyFill="1" applyBorder="1"/>
    <xf numFmtId="0" fontId="11" fillId="3" borderId="28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27" xfId="1" applyFont="1" applyBorder="1"/>
    <xf numFmtId="0" fontId="11" fillId="2" borderId="23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49" xfId="0" applyFont="1" applyFill="1" applyBorder="1" applyAlignment="1">
      <alignment horizontal="left"/>
    </xf>
    <xf numFmtId="0" fontId="12" fillId="2" borderId="50" xfId="1" applyFont="1" applyFill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0" fontId="12" fillId="2" borderId="49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23" xfId="1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7" xfId="1" applyFont="1" applyFill="1" applyBorder="1" applyAlignment="1">
      <alignment horizontal="center"/>
    </xf>
    <xf numFmtId="0" fontId="12" fillId="1" borderId="55" xfId="1" applyFont="1" applyFill="1" applyBorder="1" applyAlignment="1">
      <alignment horizontal="center"/>
    </xf>
    <xf numFmtId="0" fontId="11" fillId="10" borderId="58" xfId="1" applyFont="1" applyFill="1" applyBorder="1"/>
    <xf numFmtId="0" fontId="11" fillId="10" borderId="61" xfId="1" applyFont="1" applyFill="1" applyBorder="1"/>
    <xf numFmtId="0" fontId="11" fillId="2" borderId="0" xfId="1" applyFont="1" applyFill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11" fillId="2" borderId="62" xfId="0" applyFont="1" applyFill="1" applyBorder="1" applyAlignment="1">
      <alignment horizontal="left"/>
    </xf>
    <xf numFmtId="0" fontId="11" fillId="2" borderId="63" xfId="0" applyFont="1" applyFill="1" applyBorder="1" applyAlignment="1">
      <alignment horizontal="left"/>
    </xf>
    <xf numFmtId="9" fontId="11" fillId="2" borderId="64" xfId="2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9" xfId="1" applyFont="1" applyFill="1" applyBorder="1"/>
    <xf numFmtId="0" fontId="12" fillId="2" borderId="29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25" xfId="1" applyFont="1" applyFill="1" applyBorder="1" applyAlignment="1">
      <alignment horizontal="center"/>
    </xf>
    <xf numFmtId="0" fontId="11" fillId="3" borderId="0" xfId="1" applyFont="1" applyFill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3" borderId="67" xfId="1" applyFont="1" applyFill="1" applyBorder="1" applyAlignment="1">
      <alignment horizontal="center"/>
    </xf>
    <xf numFmtId="0" fontId="11" fillId="2" borderId="68" xfId="1" applyFont="1" applyFill="1" applyBorder="1"/>
    <xf numFmtId="0" fontId="11" fillId="3" borderId="69" xfId="0" applyFont="1" applyFill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9" fontId="11" fillId="0" borderId="69" xfId="2" applyFont="1" applyFill="1" applyBorder="1" applyAlignment="1">
      <alignment horizontal="center"/>
    </xf>
    <xf numFmtId="0" fontId="11" fillId="0" borderId="53" xfId="0" applyFont="1" applyFill="1" applyBorder="1" applyAlignment="1">
      <alignment horizontal="center"/>
    </xf>
    <xf numFmtId="0" fontId="11" fillId="0" borderId="71" xfId="1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11" fillId="3" borderId="55" xfId="1" applyFont="1" applyFill="1" applyBorder="1" applyAlignment="1">
      <alignment horizontal="center"/>
    </xf>
    <xf numFmtId="0" fontId="11" fillId="2" borderId="55" xfId="1" applyFont="1" applyFill="1" applyBorder="1" applyAlignment="1">
      <alignment horizontal="center"/>
    </xf>
    <xf numFmtId="0" fontId="11" fillId="0" borderId="55" xfId="1" applyFont="1" applyFill="1" applyBorder="1" applyAlignment="1">
      <alignment horizontal="center"/>
    </xf>
    <xf numFmtId="0" fontId="12" fillId="0" borderId="39" xfId="1" applyFont="1" applyBorder="1"/>
    <xf numFmtId="0" fontId="12" fillId="10" borderId="54" xfId="0" applyFont="1" applyFill="1" applyBorder="1" applyAlignment="1">
      <alignment horizontal="center"/>
    </xf>
    <xf numFmtId="0" fontId="12" fillId="10" borderId="55" xfId="0" applyFont="1" applyFill="1" applyBorder="1" applyAlignment="1">
      <alignment horizontal="center"/>
    </xf>
    <xf numFmtId="0" fontId="11" fillId="10" borderId="39" xfId="1" applyFont="1" applyFill="1" applyBorder="1"/>
    <xf numFmtId="0" fontId="11" fillId="10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0" borderId="0" xfId="1" applyFont="1" applyFill="1"/>
    <xf numFmtId="0" fontId="11" fillId="3" borderId="50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2" fillId="4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1" applyFont="1" applyBorder="1"/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1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72" xfId="0" applyFont="1" applyFill="1" applyBorder="1" applyAlignment="1">
      <alignment horizontal="center"/>
    </xf>
    <xf numFmtId="0" fontId="11" fillId="1" borderId="61" xfId="1" applyFont="1" applyFill="1" applyBorder="1" applyAlignment="1">
      <alignment horizontal="centerContinuous"/>
    </xf>
    <xf numFmtId="0" fontId="12" fillId="0" borderId="0" xfId="1" applyFont="1" applyFill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43" xfId="1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2" borderId="23" xfId="2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9" xfId="1" applyNumberFormat="1" applyFont="1" applyFill="1" applyBorder="1" applyAlignment="1">
      <alignment horizontal="center"/>
    </xf>
    <xf numFmtId="0" fontId="11" fillId="0" borderId="29" xfId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/>
    </xf>
    <xf numFmtId="0" fontId="11" fillId="0" borderId="25" xfId="1" applyFont="1" applyFill="1" applyBorder="1" applyAlignment="1">
      <alignment horizontal="center"/>
    </xf>
    <xf numFmtId="9" fontId="11" fillId="3" borderId="22" xfId="2" applyFont="1" applyFill="1" applyBorder="1" applyAlignment="1">
      <alignment horizontal="center"/>
    </xf>
    <xf numFmtId="164" fontId="11" fillId="0" borderId="22" xfId="2" applyNumberFormat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164" fontId="11" fillId="0" borderId="25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5" xfId="1" applyFont="1" applyFill="1" applyBorder="1" applyAlignment="1">
      <alignment horizontal="center"/>
    </xf>
    <xf numFmtId="0" fontId="12" fillId="1" borderId="76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15" fillId="0" borderId="29" xfId="1" applyFont="1" applyFill="1" applyBorder="1" applyAlignment="1">
      <alignment horizontal="center"/>
    </xf>
    <xf numFmtId="37" fontId="5" fillId="0" borderId="0" xfId="1" applyNumberFormat="1" applyFont="1" applyFill="1" applyBorder="1" applyAlignment="1" applyProtection="1">
      <alignment horizontal="center"/>
    </xf>
    <xf numFmtId="0" fontId="7" fillId="0" borderId="0" xfId="1" applyFont="1" applyFill="1" applyBorder="1"/>
    <xf numFmtId="0" fontId="14" fillId="6" borderId="24" xfId="1" applyFont="1" applyFill="1" applyBorder="1" applyAlignment="1">
      <alignment horizontal="center"/>
    </xf>
    <xf numFmtId="9" fontId="2" fillId="6" borderId="25" xfId="2" applyFont="1" applyFill="1" applyBorder="1" applyAlignment="1">
      <alignment horizontal="center"/>
    </xf>
    <xf numFmtId="0" fontId="14" fillId="6" borderId="0" xfId="1" applyFont="1" applyFill="1" applyBorder="1" applyAlignment="1">
      <alignment horizontal="center"/>
    </xf>
    <xf numFmtId="0" fontId="16" fillId="8" borderId="24" xfId="1" applyFont="1" applyFill="1" applyBorder="1" applyAlignment="1">
      <alignment horizontal="center"/>
    </xf>
    <xf numFmtId="164" fontId="12" fillId="0" borderId="5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4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0" fontId="5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4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Fill="1" applyBorder="1" applyAlignment="1">
      <alignment horizontal="center"/>
    </xf>
    <xf numFmtId="0" fontId="15" fillId="0" borderId="45" xfId="1" applyFont="1" applyFill="1" applyBorder="1" applyAlignment="1">
      <alignment horizontal="center"/>
    </xf>
    <xf numFmtId="0" fontId="15" fillId="0" borderId="44" xfId="1" applyFont="1" applyFill="1" applyBorder="1" applyAlignment="1">
      <alignment horizontal="center"/>
    </xf>
    <xf numFmtId="49" fontId="15" fillId="8" borderId="42" xfId="1" applyNumberFormat="1" applyFont="1" applyFill="1" applyBorder="1" applyAlignment="1">
      <alignment horizontal="center"/>
    </xf>
    <xf numFmtId="49" fontId="15" fillId="8" borderId="40" xfId="1" applyNumberFormat="1" applyFont="1" applyFill="1" applyBorder="1" applyAlignment="1">
      <alignment horizontal="center"/>
    </xf>
    <xf numFmtId="0" fontId="12" fillId="2" borderId="60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Fill="1" applyBorder="1" applyAlignment="1">
      <alignment horizontal="center"/>
    </xf>
    <xf numFmtId="0" fontId="11" fillId="0" borderId="45" xfId="1" applyFont="1" applyFill="1" applyBorder="1" applyAlignment="1">
      <alignment horizontal="center"/>
    </xf>
    <xf numFmtId="0" fontId="11" fillId="0" borderId="59" xfId="1" applyFont="1" applyFill="1" applyBorder="1" applyAlignment="1">
      <alignment horizontal="center"/>
    </xf>
    <xf numFmtId="49" fontId="12" fillId="1" borderId="56" xfId="1" applyNumberFormat="1" applyFont="1" applyFill="1" applyBorder="1" applyAlignment="1">
      <alignment horizontal="center"/>
    </xf>
    <xf numFmtId="49" fontId="12" fillId="1" borderId="54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4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</cellXfs>
  <cellStyles count="3">
    <cellStyle name="Normal" xfId="0" builtinId="0"/>
    <cellStyle name="Normal 2" xfId="1" xr:uid="{EBC0B076-8166-4198-BE2E-8FC04EFCB6FF}"/>
    <cellStyle name="Percent 2" xfId="2" xr:uid="{33AC416B-55DD-4EAC-A88E-DB9364FCC445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D820-8A49-4188-815A-2EA09AC41C43}">
  <dimension ref="A1:K58"/>
  <sheetViews>
    <sheetView showGridLines="0" tabSelected="1" zoomScaleNormal="100" workbookViewId="0">
      <selection activeCell="M2" sqref="M2"/>
    </sheetView>
  </sheetViews>
  <sheetFormatPr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6.5" thickTop="1" x14ac:dyDescent="0.25">
      <c r="A1" s="75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3"/>
    </row>
    <row r="2" spans="1:11" ht="15.75" x14ac:dyDescent="0.25">
      <c r="A2" s="72" t="s">
        <v>29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3"/>
      <c r="B3" s="18"/>
      <c r="C3" s="18"/>
      <c r="D3" s="18"/>
      <c r="E3" s="18"/>
      <c r="F3" s="18"/>
      <c r="G3" s="18"/>
      <c r="H3" s="18"/>
      <c r="I3" s="18"/>
      <c r="J3" s="18"/>
      <c r="K3" s="9"/>
    </row>
    <row r="4" spans="1:11" ht="15" thickTop="1" x14ac:dyDescent="0.2">
      <c r="A4" s="71" t="s">
        <v>28</v>
      </c>
      <c r="B4" s="3"/>
      <c r="C4" s="70"/>
      <c r="D4" s="69"/>
      <c r="E4" s="69"/>
      <c r="F4" s="69"/>
      <c r="G4" s="69"/>
      <c r="H4" s="69"/>
      <c r="I4" s="68"/>
      <c r="J4" s="3"/>
      <c r="K4" s="2"/>
    </row>
    <row r="5" spans="1:11" ht="16.5" customHeight="1" thickBot="1" x14ac:dyDescent="0.25">
      <c r="A5" s="67" t="s">
        <v>125</v>
      </c>
      <c r="B5" s="3"/>
      <c r="C5" s="66"/>
      <c r="D5" s="65"/>
      <c r="E5" s="65"/>
      <c r="F5" s="65"/>
      <c r="G5" s="65"/>
      <c r="H5" s="65"/>
      <c r="I5" s="64"/>
      <c r="J5" s="3"/>
      <c r="K5" s="2"/>
    </row>
    <row r="6" spans="1:11" ht="13.5" thickTop="1" x14ac:dyDescent="0.2">
      <c r="A6" s="63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9"/>
    </row>
    <row r="7" spans="1:11" ht="15" x14ac:dyDescent="0.25">
      <c r="A7" s="62"/>
      <c r="B7" s="18"/>
      <c r="C7" s="61"/>
      <c r="D7" s="18"/>
      <c r="E7" s="18"/>
      <c r="F7" s="18"/>
      <c r="G7" s="18"/>
      <c r="H7" s="18"/>
      <c r="I7" s="18"/>
      <c r="J7" s="18"/>
      <c r="K7" s="9"/>
    </row>
    <row r="8" spans="1:11" ht="14.25" x14ac:dyDescent="0.2">
      <c r="A8" s="334" t="s">
        <v>126</v>
      </c>
      <c r="B8" s="335"/>
      <c r="C8" s="335"/>
      <c r="D8" s="335"/>
      <c r="E8" s="335"/>
      <c r="F8" s="335"/>
      <c r="G8" s="335"/>
      <c r="H8" s="335"/>
      <c r="I8" s="335"/>
      <c r="J8" s="335"/>
      <c r="K8" s="336"/>
    </row>
    <row r="9" spans="1:11" ht="14.25" x14ac:dyDescent="0.2">
      <c r="A9" s="60"/>
      <c r="B9" s="59"/>
      <c r="C9" s="59"/>
      <c r="D9" s="59"/>
      <c r="E9" s="59"/>
      <c r="F9" s="59"/>
      <c r="G9" s="59"/>
      <c r="H9" s="59"/>
      <c r="I9" s="59"/>
      <c r="J9" s="59"/>
      <c r="K9" s="58"/>
    </row>
    <row r="10" spans="1:11" ht="15" x14ac:dyDescent="0.25">
      <c r="A10" s="57"/>
      <c r="B10" s="56"/>
      <c r="C10" s="56"/>
      <c r="D10" s="56"/>
      <c r="E10" s="56"/>
      <c r="F10" s="56"/>
      <c r="G10" s="56"/>
      <c r="H10" s="56"/>
      <c r="I10" s="56"/>
      <c r="J10" s="56"/>
      <c r="K10" s="55"/>
    </row>
    <row r="11" spans="1:11" ht="15.75" x14ac:dyDescent="0.25">
      <c r="A11" s="25"/>
      <c r="B11" s="337" t="s">
        <v>21</v>
      </c>
      <c r="C11" s="337"/>
      <c r="D11" s="23"/>
      <c r="E11" s="54">
        <v>2024</v>
      </c>
      <c r="F11" s="26"/>
      <c r="G11" s="54">
        <v>2025</v>
      </c>
      <c r="H11" s="337" t="s">
        <v>20</v>
      </c>
      <c r="I11" s="337"/>
      <c r="J11" s="23"/>
      <c r="K11" s="22"/>
    </row>
    <row r="12" spans="1:11" ht="15.75" x14ac:dyDescent="0.25">
      <c r="A12" s="25"/>
      <c r="B12" s="53"/>
      <c r="C12" s="52"/>
      <c r="D12" s="23"/>
      <c r="E12" s="51"/>
      <c r="F12" s="26"/>
      <c r="G12" s="51"/>
      <c r="H12" s="26"/>
      <c r="I12" s="23"/>
      <c r="J12" s="23"/>
      <c r="K12" s="22"/>
    </row>
    <row r="13" spans="1:11" ht="15.75" x14ac:dyDescent="0.25">
      <c r="A13" s="31"/>
      <c r="B13" s="338" t="s">
        <v>26</v>
      </c>
      <c r="C13" s="338"/>
      <c r="D13" s="30"/>
      <c r="E13" s="328">
        <f>Census!H5</f>
        <v>12695</v>
      </c>
      <c r="F13" s="30"/>
      <c r="G13" s="328">
        <f>Census!G5</f>
        <v>12441</v>
      </c>
      <c r="H13" s="32">
        <f>Census!I5</f>
        <v>-2.0007877116975187E-2</v>
      </c>
      <c r="I13" s="26" t="str">
        <f>IF(H13&gt;0,"increase",IF(H13&lt;0,"decrease","No change"))</f>
        <v>decrease</v>
      </c>
      <c r="J13" s="26"/>
      <c r="K13" s="22"/>
    </row>
    <row r="14" spans="1:11" ht="15.75" x14ac:dyDescent="0.25">
      <c r="A14" s="31"/>
      <c r="B14" s="339" t="s">
        <v>25</v>
      </c>
      <c r="C14" s="339"/>
      <c r="D14" s="34"/>
      <c r="E14" s="33">
        <f>Census!H6</f>
        <v>200</v>
      </c>
      <c r="F14" s="34"/>
      <c r="G14" s="33">
        <f>Census!G6</f>
        <v>426</v>
      </c>
      <c r="H14" s="32">
        <f>Census!I6</f>
        <v>1.1299999999999999</v>
      </c>
      <c r="I14" s="26" t="str">
        <f>IF(H14&gt;0,"increase",IF(H14&lt;0,"decrease","No change"))</f>
        <v>increase</v>
      </c>
      <c r="J14" s="26"/>
      <c r="K14" s="22"/>
    </row>
    <row r="15" spans="1:11" ht="15.75" x14ac:dyDescent="0.25">
      <c r="A15" s="31"/>
      <c r="B15" s="339" t="s">
        <v>24</v>
      </c>
      <c r="C15" s="339"/>
      <c r="D15" s="34"/>
      <c r="E15" s="33">
        <f>Census!H7</f>
        <v>11503</v>
      </c>
      <c r="F15" s="34"/>
      <c r="G15" s="33">
        <f>Census!$G$7</f>
        <v>11007</v>
      </c>
      <c r="H15" s="32">
        <f>Census!I7</f>
        <v>-4.3119186299226286E-2</v>
      </c>
      <c r="I15" s="26" t="str">
        <f>IF(H15&gt;0,"increase",IF(H15&lt;0,"decrease","No change"))</f>
        <v>decrease</v>
      </c>
      <c r="J15" s="26"/>
      <c r="K15" s="22"/>
    </row>
    <row r="16" spans="1:11" s="48" customFormat="1" ht="15.75" x14ac:dyDescent="0.25">
      <c r="A16" s="31"/>
      <c r="B16" s="340" t="s">
        <v>23</v>
      </c>
      <c r="C16" s="340"/>
      <c r="D16" s="34"/>
      <c r="E16" s="33">
        <f>'GYCF &amp; Security'!H5</f>
        <v>992</v>
      </c>
      <c r="F16" s="34"/>
      <c r="G16" s="33">
        <f>'GYCF &amp; Security'!$G$5</f>
        <v>1008</v>
      </c>
      <c r="H16" s="32">
        <f>'GYCF &amp; Security'!I5</f>
        <v>1.6129032258064516E-2</v>
      </c>
      <c r="I16" s="26" t="str">
        <f>IF(H16&gt;0,"increase",IF(H16&lt;0,"decrease","No change"))</f>
        <v>increase</v>
      </c>
      <c r="J16" s="26"/>
      <c r="K16" s="22"/>
    </row>
    <row r="17" spans="1:11" s="48" customFormat="1" ht="15.75" x14ac:dyDescent="0.25">
      <c r="A17" s="31"/>
      <c r="B17" s="50"/>
      <c r="C17" s="50"/>
      <c r="D17" s="34"/>
      <c r="E17" s="33"/>
      <c r="F17" s="34"/>
      <c r="G17" s="49"/>
      <c r="H17" s="32"/>
      <c r="I17" s="26"/>
      <c r="J17" s="26"/>
      <c r="K17" s="22"/>
    </row>
    <row r="18" spans="1:11" ht="15.75" x14ac:dyDescent="0.25">
      <c r="A18" s="25"/>
      <c r="B18" s="341"/>
      <c r="C18" s="341"/>
      <c r="D18" s="23"/>
      <c r="E18" s="47"/>
      <c r="F18" s="26"/>
      <c r="G18" s="47"/>
      <c r="H18" s="23"/>
      <c r="I18" s="23"/>
      <c r="J18" s="23"/>
      <c r="K18" s="22"/>
    </row>
    <row r="19" spans="1:11" ht="15.75" x14ac:dyDescent="0.25">
      <c r="A19" s="342" t="s">
        <v>127</v>
      </c>
      <c r="B19" s="343"/>
      <c r="C19" s="343"/>
      <c r="D19" s="343"/>
      <c r="E19" s="343"/>
      <c r="F19" s="343"/>
      <c r="G19" s="343"/>
      <c r="H19" s="343"/>
      <c r="I19" s="343"/>
      <c r="J19" s="343"/>
      <c r="K19" s="344"/>
    </row>
    <row r="20" spans="1:11" ht="15.75" x14ac:dyDescent="0.25">
      <c r="A20" s="42"/>
      <c r="B20" s="41"/>
      <c r="C20" s="41"/>
      <c r="D20" s="41"/>
      <c r="E20" s="41"/>
      <c r="F20" s="41"/>
      <c r="G20" s="41"/>
      <c r="H20" s="41"/>
      <c r="I20" s="41"/>
      <c r="J20" s="41"/>
      <c r="K20" s="40"/>
    </row>
    <row r="21" spans="1:11" ht="15.75" x14ac:dyDescent="0.25">
      <c r="A21" s="25"/>
      <c r="B21" s="23"/>
      <c r="C21" s="23"/>
      <c r="D21" s="23"/>
      <c r="E21" s="46"/>
      <c r="F21" s="29"/>
      <c r="G21" s="46"/>
      <c r="H21" s="26"/>
      <c r="I21" s="23"/>
      <c r="J21" s="23"/>
      <c r="K21" s="22"/>
    </row>
    <row r="22" spans="1:11" ht="15.75" x14ac:dyDescent="0.25">
      <c r="A22" s="25"/>
      <c r="B22" s="337" t="s">
        <v>21</v>
      </c>
      <c r="C22" s="337"/>
      <c r="D22" s="23"/>
      <c r="E22" s="45">
        <v>2024</v>
      </c>
      <c r="F22" s="29"/>
      <c r="G22" s="38">
        <v>2025</v>
      </c>
      <c r="H22" s="337" t="s">
        <v>20</v>
      </c>
      <c r="I22" s="337"/>
      <c r="J22" s="23"/>
      <c r="K22" s="22"/>
    </row>
    <row r="23" spans="1:11" ht="15.75" x14ac:dyDescent="0.25">
      <c r="A23" s="31"/>
      <c r="B23" s="341" t="s">
        <v>22</v>
      </c>
      <c r="C23" s="341"/>
      <c r="D23" s="34"/>
      <c r="E23" s="33">
        <f>'Adms &amp; Rel '!H4</f>
        <v>308</v>
      </c>
      <c r="F23" s="34"/>
      <c r="G23" s="33">
        <f>'Adms &amp; Rel '!G4</f>
        <v>300</v>
      </c>
      <c r="H23" s="44">
        <f>'Adms &amp; Rel '!I4</f>
        <v>-2.5974025974025976E-2</v>
      </c>
      <c r="I23" s="43" t="str">
        <f>IF(H23&gt;0,"increase",IF(H23&lt;0,"decrease","No change"))</f>
        <v>decrease</v>
      </c>
      <c r="J23" s="23"/>
      <c r="K23" s="22"/>
    </row>
    <row r="24" spans="1:11" ht="15.75" x14ac:dyDescent="0.25">
      <c r="A24" s="25"/>
      <c r="B24" s="23"/>
      <c r="C24" s="23"/>
      <c r="D24" s="23"/>
      <c r="E24" s="23"/>
      <c r="F24" s="23"/>
      <c r="G24" s="23"/>
      <c r="H24" s="23"/>
      <c r="I24" s="23"/>
      <c r="J24" s="23"/>
      <c r="K24" s="22"/>
    </row>
    <row r="25" spans="1:11" ht="15.75" x14ac:dyDescent="0.25">
      <c r="A25" s="25"/>
      <c r="B25" s="23"/>
      <c r="C25" s="23"/>
      <c r="D25" s="23"/>
      <c r="E25" s="23"/>
      <c r="F25" s="23"/>
      <c r="G25" s="23"/>
      <c r="H25" s="23"/>
      <c r="I25" s="23"/>
      <c r="J25" s="23"/>
      <c r="K25" s="22"/>
    </row>
    <row r="26" spans="1:11" ht="15.75" x14ac:dyDescent="0.25">
      <c r="A26" s="342" t="s">
        <v>128</v>
      </c>
      <c r="B26" s="343"/>
      <c r="C26" s="343"/>
      <c r="D26" s="343"/>
      <c r="E26" s="343"/>
      <c r="F26" s="343"/>
      <c r="G26" s="343"/>
      <c r="H26" s="343"/>
      <c r="I26" s="343"/>
      <c r="J26" s="343"/>
      <c r="K26" s="344"/>
    </row>
    <row r="27" spans="1:11" ht="15.75" x14ac:dyDescent="0.25">
      <c r="A27" s="42"/>
      <c r="B27" s="41"/>
      <c r="C27" s="41"/>
      <c r="D27" s="41"/>
      <c r="E27" s="41"/>
      <c r="F27" s="41"/>
      <c r="G27" s="41"/>
      <c r="H27" s="41"/>
      <c r="I27" s="41"/>
      <c r="J27" s="41"/>
      <c r="K27" s="40"/>
    </row>
    <row r="28" spans="1:11" ht="14.25" customHeight="1" x14ac:dyDescent="0.25">
      <c r="A28" s="31"/>
      <c r="B28" s="337" t="s">
        <v>21</v>
      </c>
      <c r="C28" s="337"/>
      <c r="D28" s="23"/>
      <c r="E28" s="39">
        <v>2024</v>
      </c>
      <c r="F28" s="29"/>
      <c r="G28" s="38">
        <v>2025</v>
      </c>
      <c r="H28" s="337" t="s">
        <v>20</v>
      </c>
      <c r="I28" s="337"/>
      <c r="J28" s="23"/>
      <c r="K28" s="22"/>
    </row>
    <row r="29" spans="1:11" ht="14.25" customHeight="1" x14ac:dyDescent="0.25">
      <c r="A29" s="31"/>
      <c r="B29" s="23"/>
      <c r="C29" s="23"/>
      <c r="D29" s="23"/>
      <c r="E29" s="37"/>
      <c r="F29" s="29"/>
      <c r="G29" s="36"/>
      <c r="H29" s="24"/>
      <c r="I29" s="23"/>
      <c r="J29" s="23"/>
      <c r="K29" s="22"/>
    </row>
    <row r="30" spans="1:11" ht="15.75" x14ac:dyDescent="0.25">
      <c r="A30" s="31"/>
      <c r="B30" s="339" t="s">
        <v>19</v>
      </c>
      <c r="C30" s="339"/>
      <c r="D30" s="34"/>
      <c r="E30" s="33">
        <f>'Adms &amp; Rel '!H9</f>
        <v>170</v>
      </c>
      <c r="F30" s="34"/>
      <c r="G30" s="33">
        <v>181</v>
      </c>
      <c r="H30" s="32">
        <f>'Adms &amp; Rel '!I9</f>
        <v>6.4705882352941183E-2</v>
      </c>
      <c r="I30" s="26" t="str">
        <f t="shared" ref="I30:I35" si="0">IF(H30&gt;0,"increase",IF(H30&lt;0,"decrease","(no chg)"))</f>
        <v>increase</v>
      </c>
      <c r="J30" s="27"/>
      <c r="K30" s="35"/>
    </row>
    <row r="31" spans="1:11" ht="15.75" x14ac:dyDescent="0.25">
      <c r="A31" s="31"/>
      <c r="B31" s="339" t="s">
        <v>18</v>
      </c>
      <c r="C31" s="339"/>
      <c r="D31" s="34"/>
      <c r="E31" s="33">
        <f>'Adms &amp; Rel '!H10</f>
        <v>10</v>
      </c>
      <c r="F31" s="34"/>
      <c r="G31" s="33">
        <f>'Adms &amp; Rel '!G10</f>
        <v>8</v>
      </c>
      <c r="H31" s="32">
        <f>'Adms &amp; Rel '!I10</f>
        <v>-0.2</v>
      </c>
      <c r="I31" s="26" t="str">
        <f t="shared" si="0"/>
        <v>decrease</v>
      </c>
      <c r="J31" s="26"/>
      <c r="K31" s="22"/>
    </row>
    <row r="32" spans="1:11" ht="15.75" x14ac:dyDescent="0.25">
      <c r="A32" s="31"/>
      <c r="B32" s="338" t="s">
        <v>17</v>
      </c>
      <c r="C32" s="338"/>
      <c r="D32" s="30"/>
      <c r="E32" s="328">
        <f>'Adms &amp; Rel '!H8</f>
        <v>180</v>
      </c>
      <c r="F32" s="30"/>
      <c r="G32" s="328">
        <f>'Adms &amp; Rel '!G8</f>
        <v>189</v>
      </c>
      <c r="H32" s="28">
        <f>'Adms &amp; Rel '!I8</f>
        <v>0.05</v>
      </c>
      <c r="I32" s="27" t="str">
        <f t="shared" si="0"/>
        <v>increase</v>
      </c>
      <c r="J32" s="26"/>
      <c r="K32" s="22"/>
    </row>
    <row r="33" spans="1:11" ht="15.75" x14ac:dyDescent="0.25">
      <c r="A33" s="31"/>
      <c r="B33" s="339" t="s">
        <v>16</v>
      </c>
      <c r="C33" s="339"/>
      <c r="D33" s="34"/>
      <c r="E33" s="33">
        <f>'Adms &amp; Rel '!H12</f>
        <v>233</v>
      </c>
      <c r="F33" s="34"/>
      <c r="G33" s="33">
        <f>'Adms &amp; Rel '!G12</f>
        <v>213</v>
      </c>
      <c r="H33" s="32">
        <f>'Adms &amp; Rel '!I12</f>
        <v>-8.5836909871244635E-2</v>
      </c>
      <c r="I33" s="26" t="str">
        <f t="shared" si="0"/>
        <v>decrease</v>
      </c>
      <c r="J33" s="26"/>
      <c r="K33" s="22"/>
    </row>
    <row r="34" spans="1:11" ht="15.75" x14ac:dyDescent="0.25">
      <c r="A34" s="31"/>
      <c r="B34" s="339" t="s">
        <v>15</v>
      </c>
      <c r="C34" s="339"/>
      <c r="D34" s="34"/>
      <c r="E34" s="33">
        <f>'Adms &amp; Rel '!H14</f>
        <v>36</v>
      </c>
      <c r="F34" s="34"/>
      <c r="G34" s="33">
        <f>'Adms &amp; Rel '!G14</f>
        <v>33</v>
      </c>
      <c r="H34" s="32">
        <f>'Adms &amp; Rel '!I14</f>
        <v>-8.3333333333333329E-2</v>
      </c>
      <c r="I34" s="26" t="str">
        <f t="shared" si="0"/>
        <v>decrease</v>
      </c>
      <c r="J34" s="26"/>
      <c r="K34" s="22"/>
    </row>
    <row r="35" spans="1:11" ht="15.75" x14ac:dyDescent="0.25">
      <c r="A35" s="31"/>
      <c r="B35" s="345" t="s">
        <v>14</v>
      </c>
      <c r="C35" s="345"/>
      <c r="D35" s="30"/>
      <c r="E35" s="328">
        <f>'Adms &amp; Rel '!H6</f>
        <v>449</v>
      </c>
      <c r="F35" s="29"/>
      <c r="G35" s="328">
        <f>'Adms &amp; Rel '!G6</f>
        <v>435</v>
      </c>
      <c r="H35" s="28">
        <f>'Adms &amp; Rel '!I6</f>
        <v>-3.1180400890868598E-2</v>
      </c>
      <c r="I35" s="27" t="str">
        <f t="shared" si="0"/>
        <v>decrease</v>
      </c>
      <c r="J35" s="26"/>
      <c r="K35" s="22"/>
    </row>
    <row r="36" spans="1:11" ht="15.75" x14ac:dyDescent="0.25">
      <c r="A36" s="25"/>
      <c r="B36" s="23"/>
      <c r="C36" s="23"/>
      <c r="D36" s="23"/>
      <c r="E36" s="24"/>
      <c r="F36" s="23"/>
      <c r="G36" s="329"/>
      <c r="H36" s="24"/>
      <c r="I36" s="23"/>
      <c r="J36" s="23"/>
      <c r="K36" s="22"/>
    </row>
    <row r="37" spans="1:11" ht="12.75" x14ac:dyDescent="0.2">
      <c r="A37" s="13"/>
      <c r="B37" s="18"/>
      <c r="C37" s="18"/>
      <c r="D37" s="18"/>
      <c r="E37" s="18"/>
      <c r="F37" s="18"/>
      <c r="G37" s="18"/>
      <c r="H37" s="18"/>
      <c r="I37" s="18"/>
      <c r="J37" s="18"/>
      <c r="K37" s="9"/>
    </row>
    <row r="38" spans="1:11" ht="15.75" x14ac:dyDescent="0.25">
      <c r="A38" s="21" t="s">
        <v>13</v>
      </c>
      <c r="B38" s="3"/>
      <c r="C38" s="3"/>
      <c r="D38" s="3"/>
      <c r="E38" s="20"/>
      <c r="F38" s="3"/>
      <c r="G38" s="3"/>
      <c r="H38" s="3"/>
      <c r="I38" s="3"/>
      <c r="J38" s="3"/>
      <c r="K38" s="2"/>
    </row>
    <row r="39" spans="1:11" ht="12.75" x14ac:dyDescent="0.2">
      <c r="A39" s="13"/>
      <c r="B39" s="7"/>
      <c r="C39" s="18"/>
      <c r="D39" s="18"/>
      <c r="E39" s="19"/>
      <c r="F39" s="18"/>
      <c r="G39" s="18"/>
      <c r="H39" s="18"/>
      <c r="I39" s="18"/>
      <c r="J39" s="18"/>
      <c r="K39" s="9"/>
    </row>
    <row r="40" spans="1:11" ht="12.75" x14ac:dyDescent="0.2">
      <c r="A40" s="13"/>
      <c r="B40" s="16" t="s">
        <v>12</v>
      </c>
      <c r="C40" s="16"/>
      <c r="D40" s="16"/>
      <c r="E40" s="17"/>
      <c r="F40" s="16"/>
      <c r="G40" s="16"/>
      <c r="H40" s="16"/>
      <c r="I40" s="15"/>
      <c r="J40" s="15"/>
      <c r="K40" s="14"/>
    </row>
    <row r="41" spans="1:11" ht="12.75" x14ac:dyDescent="0.2">
      <c r="A41" s="13"/>
      <c r="B41" s="16" t="s">
        <v>11</v>
      </c>
      <c r="C41" s="16"/>
      <c r="D41" s="16"/>
      <c r="E41" s="17"/>
      <c r="F41" s="16"/>
      <c r="G41" s="16"/>
      <c r="H41" s="16"/>
      <c r="I41" s="15"/>
      <c r="J41" s="15"/>
      <c r="K41" s="14"/>
    </row>
    <row r="42" spans="1:11" ht="12.75" x14ac:dyDescent="0.2">
      <c r="A42" s="13"/>
      <c r="B42" s="16" t="s">
        <v>10</v>
      </c>
      <c r="C42" s="16"/>
      <c r="D42" s="16"/>
      <c r="E42" s="17"/>
      <c r="F42" s="16"/>
      <c r="G42" s="16"/>
      <c r="H42" s="16"/>
      <c r="I42" s="15"/>
      <c r="J42" s="15"/>
      <c r="K42" s="14"/>
    </row>
    <row r="43" spans="1:11" ht="12.75" x14ac:dyDescent="0.2">
      <c r="A43" s="13"/>
      <c r="B43" s="16" t="s">
        <v>9</v>
      </c>
      <c r="C43" s="16"/>
      <c r="D43" s="16"/>
      <c r="E43" s="17"/>
      <c r="F43" s="16"/>
      <c r="G43" s="16"/>
      <c r="H43" s="16"/>
      <c r="I43" s="15"/>
      <c r="J43" s="15"/>
      <c r="K43" s="14"/>
    </row>
    <row r="44" spans="1:11" ht="12.75" x14ac:dyDescent="0.2">
      <c r="A44" s="13"/>
      <c r="B44" s="16" t="s">
        <v>8</v>
      </c>
      <c r="C44" s="16"/>
      <c r="D44" s="16"/>
      <c r="E44" s="17"/>
      <c r="F44" s="16"/>
      <c r="G44" s="16"/>
      <c r="H44" s="16"/>
      <c r="I44" s="15"/>
      <c r="J44" s="15"/>
      <c r="K44" s="14"/>
    </row>
    <row r="45" spans="1:11" ht="12.75" x14ac:dyDescent="0.2">
      <c r="A45" s="13"/>
      <c r="B45" s="12" t="s">
        <v>7</v>
      </c>
      <c r="C45" s="7"/>
      <c r="D45" s="7"/>
      <c r="E45" s="11"/>
      <c r="F45" s="7"/>
      <c r="G45" s="7"/>
      <c r="H45" s="7"/>
      <c r="I45" s="10"/>
      <c r="J45" s="10"/>
      <c r="K45" s="9"/>
    </row>
    <row r="46" spans="1:11" ht="12.75" x14ac:dyDescent="0.2">
      <c r="A46" s="13"/>
      <c r="B46" s="12" t="s">
        <v>6</v>
      </c>
      <c r="C46" s="7"/>
      <c r="D46" s="7"/>
      <c r="E46" s="11"/>
      <c r="F46" s="7"/>
      <c r="G46" s="7"/>
      <c r="H46" s="7"/>
      <c r="I46" s="10"/>
      <c r="J46" s="10"/>
      <c r="K46" s="9"/>
    </row>
    <row r="47" spans="1:11" ht="12.75" x14ac:dyDescent="0.2">
      <c r="A47" s="13"/>
      <c r="B47" s="12"/>
      <c r="C47" s="7"/>
      <c r="D47" s="7"/>
      <c r="E47" s="11"/>
      <c r="F47" s="7"/>
      <c r="G47" s="7"/>
      <c r="H47" s="7"/>
      <c r="I47" s="10"/>
      <c r="J47" s="10"/>
      <c r="K47" s="9"/>
    </row>
    <row r="48" spans="1:11" ht="12.75" x14ac:dyDescent="0.2">
      <c r="A48" s="13"/>
      <c r="B48" s="12" t="s">
        <v>5</v>
      </c>
      <c r="C48" s="7"/>
      <c r="D48" s="7"/>
      <c r="E48" s="11"/>
      <c r="F48" s="7"/>
      <c r="G48" s="7"/>
      <c r="H48" s="7"/>
      <c r="I48" s="10"/>
      <c r="J48" s="10"/>
      <c r="K48" s="9"/>
    </row>
    <row r="49" spans="1:11" ht="12.75" x14ac:dyDescent="0.2">
      <c r="A49" s="13"/>
      <c r="B49" s="12" t="s">
        <v>4</v>
      </c>
      <c r="C49" s="7"/>
      <c r="D49" s="7"/>
      <c r="E49" s="11"/>
      <c r="F49" s="7"/>
      <c r="G49" s="7"/>
      <c r="H49" s="7"/>
      <c r="I49" s="10"/>
      <c r="J49" s="10"/>
      <c r="K49" s="9"/>
    </row>
    <row r="50" spans="1:11" ht="12.75" x14ac:dyDescent="0.2">
      <c r="A50" s="13"/>
      <c r="B50" s="12"/>
      <c r="C50" s="7"/>
      <c r="D50" s="7"/>
      <c r="E50" s="11"/>
      <c r="F50" s="7"/>
      <c r="G50" s="7"/>
      <c r="H50" s="7"/>
      <c r="I50" s="10"/>
      <c r="J50" s="10"/>
      <c r="K50" s="9"/>
    </row>
    <row r="51" spans="1:11" ht="12.75" x14ac:dyDescent="0.2">
      <c r="A51" s="13"/>
      <c r="B51" s="12" t="s">
        <v>3</v>
      </c>
      <c r="C51" s="7"/>
      <c r="D51" s="7"/>
      <c r="E51" s="11"/>
      <c r="F51" s="7"/>
      <c r="G51" s="7"/>
      <c r="H51" s="7"/>
      <c r="I51" s="10"/>
      <c r="J51" s="10"/>
      <c r="K51" s="9"/>
    </row>
    <row r="52" spans="1:11" s="5" customFormat="1" ht="12.75" x14ac:dyDescent="0.2">
      <c r="A52" s="8"/>
      <c r="B52" s="7" t="s">
        <v>2</v>
      </c>
      <c r="C52" s="7"/>
      <c r="D52" s="7"/>
      <c r="E52" s="7"/>
      <c r="F52" s="7"/>
      <c r="G52" s="7"/>
      <c r="H52" s="7"/>
      <c r="I52" s="7"/>
      <c r="J52" s="7"/>
      <c r="K52" s="6"/>
    </row>
    <row r="53" spans="1:11" s="5" customFormat="1" ht="12.75" x14ac:dyDescent="0.2">
      <c r="A53" s="4"/>
      <c r="B53" s="7" t="s">
        <v>1</v>
      </c>
      <c r="C53" s="7"/>
      <c r="D53" s="7"/>
      <c r="E53" s="7"/>
      <c r="F53" s="7"/>
      <c r="G53" s="7"/>
      <c r="H53" s="7"/>
      <c r="I53" s="7"/>
      <c r="J53" s="7"/>
      <c r="K53" s="6"/>
    </row>
    <row r="54" spans="1:11" s="5" customFormat="1" ht="12.75" x14ac:dyDescent="0.2">
      <c r="A54" s="4"/>
      <c r="B54" s="7"/>
      <c r="C54" s="7"/>
      <c r="D54" s="7"/>
      <c r="E54" s="7"/>
      <c r="F54" s="7"/>
      <c r="G54" s="7"/>
      <c r="H54" s="7"/>
      <c r="I54" s="7"/>
      <c r="J54" s="7"/>
      <c r="K54" s="6"/>
    </row>
    <row r="55" spans="1:11" ht="12.75" x14ac:dyDescent="0.2">
      <c r="A55" s="4" t="s">
        <v>0</v>
      </c>
      <c r="B55" s="3"/>
      <c r="C55" s="3"/>
      <c r="D55" s="3"/>
      <c r="E55" s="3"/>
      <c r="F55" s="3"/>
      <c r="G55" s="3"/>
      <c r="H55" s="3"/>
      <c r="I55" s="3"/>
      <c r="J55" s="3"/>
      <c r="K55" s="2"/>
    </row>
    <row r="56" spans="1:11" ht="18" customHeight="1" thickBot="1" x14ac:dyDescent="0.25">
      <c r="A56" s="346" t="s">
        <v>132</v>
      </c>
      <c r="B56" s="347"/>
      <c r="C56" s="347"/>
      <c r="D56" s="347"/>
      <c r="E56" s="347"/>
      <c r="F56" s="347"/>
      <c r="G56" s="347"/>
      <c r="H56" s="347"/>
      <c r="I56" s="347"/>
      <c r="J56" s="347"/>
      <c r="K56" s="348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3967-179C-458C-93F1-BDB242752751}">
  <dimension ref="A2:T75"/>
  <sheetViews>
    <sheetView showGridLines="0" zoomScaleNormal="100" workbookViewId="0">
      <selection activeCell="Q21" sqref="Q21"/>
    </sheetView>
  </sheetViews>
  <sheetFormatPr defaultColWidth="9.140625" defaultRowHeight="11.25" x14ac:dyDescent="0.2"/>
  <cols>
    <col min="1" max="1" width="48.140625" style="76" bestFit="1" customWidth="1"/>
    <col min="2" max="2" width="7.140625" style="76" customWidth="1"/>
    <col min="3" max="3" width="6.140625" style="76" customWidth="1"/>
    <col min="4" max="4" width="8.42578125" style="76" bestFit="1" customWidth="1"/>
    <col min="5" max="5" width="5.7109375" style="76" customWidth="1"/>
    <col min="6" max="6" width="8.42578125" style="76" bestFit="1" customWidth="1"/>
    <col min="7" max="7" width="5.7109375" style="76" customWidth="1"/>
    <col min="8" max="8" width="7.42578125" style="77" customWidth="1"/>
    <col min="9" max="9" width="9.28515625" style="76" customWidth="1"/>
    <col min="10" max="10" width="5.85546875" style="76" customWidth="1"/>
    <col min="11" max="13" width="5.7109375" style="76" customWidth="1"/>
    <col min="14" max="16384" width="9.140625" style="76"/>
  </cols>
  <sheetData>
    <row r="2" spans="1:20" ht="12" thickBot="1" x14ac:dyDescent="0.25"/>
    <row r="3" spans="1:20" ht="15" customHeight="1" x14ac:dyDescent="0.2">
      <c r="A3" s="349"/>
      <c r="B3" s="351" t="s">
        <v>88</v>
      </c>
      <c r="C3" s="351"/>
      <c r="D3" s="351"/>
      <c r="E3" s="351"/>
      <c r="F3" s="351"/>
      <c r="G3" s="352"/>
      <c r="H3" s="353" t="s">
        <v>87</v>
      </c>
      <c r="I3" s="354"/>
      <c r="J3" s="355" t="s">
        <v>86</v>
      </c>
      <c r="K3" s="356"/>
      <c r="L3" s="356"/>
      <c r="M3" s="357"/>
    </row>
    <row r="4" spans="1:20" ht="19.5" customHeight="1" thickBot="1" x14ac:dyDescent="0.25">
      <c r="A4" s="350"/>
      <c r="B4" s="187" t="s">
        <v>85</v>
      </c>
      <c r="C4" s="187" t="s">
        <v>84</v>
      </c>
      <c r="D4" s="187" t="s">
        <v>83</v>
      </c>
      <c r="E4" s="187" t="s">
        <v>82</v>
      </c>
      <c r="F4" s="186" t="s">
        <v>81</v>
      </c>
      <c r="G4" s="186" t="s">
        <v>129</v>
      </c>
      <c r="H4" s="358" t="s">
        <v>130</v>
      </c>
      <c r="I4" s="359"/>
      <c r="J4" s="185">
        <v>2022</v>
      </c>
      <c r="K4" s="185">
        <v>2023</v>
      </c>
      <c r="L4" s="184">
        <v>2024</v>
      </c>
      <c r="M4" s="184">
        <v>2025</v>
      </c>
      <c r="N4" s="79"/>
    </row>
    <row r="5" spans="1:20" ht="15" customHeight="1" thickTop="1" x14ac:dyDescent="0.2">
      <c r="A5" s="183" t="s">
        <v>80</v>
      </c>
      <c r="B5" s="181">
        <v>12526</v>
      </c>
      <c r="C5" s="181">
        <v>12511</v>
      </c>
      <c r="D5" s="182">
        <v>12497</v>
      </c>
      <c r="E5" s="181">
        <v>12492</v>
      </c>
      <c r="F5" s="180">
        <v>12454</v>
      </c>
      <c r="G5" s="173">
        <f>G7+G6+'GYCF &amp; Security'!G5</f>
        <v>12441</v>
      </c>
      <c r="H5" s="173">
        <f>H7+H6+'GYCF &amp; Security'!H7</f>
        <v>12695</v>
      </c>
      <c r="I5" s="172">
        <f>(G5-H5)/H5</f>
        <v>-2.0007877116975187E-2</v>
      </c>
      <c r="J5" s="179">
        <v>12075</v>
      </c>
      <c r="K5" s="179">
        <v>13295</v>
      </c>
      <c r="L5" s="155">
        <v>12708</v>
      </c>
      <c r="M5" s="178">
        <f>+M7+M6+'GYCF &amp; Security'!M5</f>
        <v>12454</v>
      </c>
    </row>
    <row r="6" spans="1:20" ht="15" customHeight="1" x14ac:dyDescent="0.25">
      <c r="A6" s="177" t="s">
        <v>79</v>
      </c>
      <c r="B6" s="175">
        <v>449</v>
      </c>
      <c r="C6" s="175">
        <v>471</v>
      </c>
      <c r="D6" s="176">
        <v>429</v>
      </c>
      <c r="E6" s="175">
        <v>413</v>
      </c>
      <c r="F6" s="174">
        <v>433</v>
      </c>
      <c r="G6" s="327">
        <v>426</v>
      </c>
      <c r="H6" s="173">
        <v>200</v>
      </c>
      <c r="I6" s="172">
        <f>(G6-H6)/H6</f>
        <v>1.1299999999999999</v>
      </c>
      <c r="J6" s="157">
        <v>1050</v>
      </c>
      <c r="K6" s="157">
        <v>665</v>
      </c>
      <c r="L6" s="155">
        <v>203</v>
      </c>
      <c r="M6" s="171">
        <v>433</v>
      </c>
      <c r="O6" s="79"/>
      <c r="P6" s="170"/>
      <c r="Q6" s="79"/>
    </row>
    <row r="7" spans="1:20" ht="15" customHeight="1" thickBot="1" x14ac:dyDescent="0.25">
      <c r="A7" s="169" t="s">
        <v>78</v>
      </c>
      <c r="B7" s="167">
        <v>11071</v>
      </c>
      <c r="C7" s="167">
        <v>11051</v>
      </c>
      <c r="D7" s="168">
        <v>11002</v>
      </c>
      <c r="E7" s="167">
        <v>11091</v>
      </c>
      <c r="F7" s="166">
        <v>11042</v>
      </c>
      <c r="G7" s="165">
        <f>G9+G11+G21+G23+G28+G33+G37+G41+G47+G55</f>
        <v>11007</v>
      </c>
      <c r="H7" s="165">
        <f>SUM(H9+H11+H21+H23+H28+H33+H35+H37+H41+H47+H55)</f>
        <v>11503</v>
      </c>
      <c r="I7" s="164">
        <f>(G7-H7)/H7</f>
        <v>-4.3119186299226286E-2</v>
      </c>
      <c r="J7" s="163">
        <v>9934</v>
      </c>
      <c r="K7" s="163">
        <v>11353</v>
      </c>
      <c r="L7" s="162">
        <v>11530</v>
      </c>
      <c r="M7" s="161">
        <f>SUM(M9+M11+M21+M23+M28+M33+M37+M41+M47+M55)</f>
        <v>11042</v>
      </c>
      <c r="P7" s="79"/>
    </row>
    <row r="8" spans="1:20" ht="15" customHeight="1" thickBot="1" x14ac:dyDescent="0.25">
      <c r="A8" s="160"/>
      <c r="B8" s="99"/>
      <c r="C8" s="99"/>
      <c r="D8" s="159"/>
      <c r="E8" s="158"/>
      <c r="F8" s="95"/>
      <c r="G8" s="95"/>
      <c r="H8" s="101"/>
      <c r="I8" s="105"/>
      <c r="J8" s="157"/>
      <c r="K8" s="156"/>
      <c r="L8" s="155"/>
      <c r="M8" s="151"/>
    </row>
    <row r="9" spans="1:20" ht="15" customHeight="1" thickBot="1" x14ac:dyDescent="0.25">
      <c r="A9" s="136" t="s">
        <v>77</v>
      </c>
      <c r="B9" s="121">
        <v>429</v>
      </c>
      <c r="C9" s="121">
        <v>430</v>
      </c>
      <c r="D9" s="121">
        <v>429</v>
      </c>
      <c r="E9" s="121">
        <v>432</v>
      </c>
      <c r="F9" s="120">
        <v>430</v>
      </c>
      <c r="G9" s="120">
        <v>428</v>
      </c>
      <c r="H9" s="118">
        <v>429</v>
      </c>
      <c r="I9" s="117">
        <f>(G9-H9)/H9</f>
        <v>-2.331002331002331E-3</v>
      </c>
      <c r="J9" s="116">
        <v>411</v>
      </c>
      <c r="K9" s="116">
        <v>397</v>
      </c>
      <c r="L9" s="115">
        <v>424</v>
      </c>
      <c r="M9" s="115">
        <v>430</v>
      </c>
      <c r="O9" s="154"/>
      <c r="P9" s="153"/>
      <c r="Q9" s="125"/>
    </row>
    <row r="10" spans="1:20" ht="15" customHeight="1" thickBot="1" x14ac:dyDescent="0.25">
      <c r="A10" s="152"/>
      <c r="B10" s="99"/>
      <c r="C10" s="99"/>
      <c r="D10" s="98"/>
      <c r="E10" s="98"/>
      <c r="F10" s="95"/>
      <c r="G10" s="95"/>
      <c r="H10" s="101"/>
      <c r="I10" s="105"/>
      <c r="J10" s="92"/>
      <c r="K10" s="92"/>
      <c r="L10" s="91"/>
      <c r="M10" s="151"/>
      <c r="N10" s="137"/>
      <c r="P10" s="137"/>
      <c r="Q10" s="125"/>
      <c r="R10" s="149"/>
      <c r="S10" s="149"/>
      <c r="T10" s="149"/>
    </row>
    <row r="11" spans="1:20" ht="15" customHeight="1" thickBot="1" x14ac:dyDescent="0.25">
      <c r="A11" s="150" t="s">
        <v>76</v>
      </c>
      <c r="B11" s="121">
        <v>1324</v>
      </c>
      <c r="C11" s="121">
        <v>1324</v>
      </c>
      <c r="D11" s="121">
        <v>1310</v>
      </c>
      <c r="E11" s="121">
        <v>1302</v>
      </c>
      <c r="F11" s="120">
        <v>1293</v>
      </c>
      <c r="G11" s="120">
        <f>G12+G14+G15</f>
        <v>1284</v>
      </c>
      <c r="H11" s="118">
        <f>+H12+H14</f>
        <v>1287</v>
      </c>
      <c r="I11" s="117">
        <f>(G11-H11)/H11</f>
        <v>-2.331002331002331E-3</v>
      </c>
      <c r="J11" s="116">
        <v>1326</v>
      </c>
      <c r="K11" s="116">
        <v>1345</v>
      </c>
      <c r="L11" s="115">
        <v>1286</v>
      </c>
      <c r="M11" s="115">
        <f>M12+M14+M15</f>
        <v>1293</v>
      </c>
      <c r="Q11" s="77"/>
      <c r="R11" s="149"/>
      <c r="S11" s="149"/>
      <c r="T11" s="149"/>
    </row>
    <row r="12" spans="1:20" ht="15" customHeight="1" x14ac:dyDescent="0.2">
      <c r="A12" s="100" t="s">
        <v>75</v>
      </c>
      <c r="B12" s="99">
        <v>1107</v>
      </c>
      <c r="C12" s="99">
        <v>1104</v>
      </c>
      <c r="D12" s="98">
        <v>1106</v>
      </c>
      <c r="E12" s="98">
        <v>1105</v>
      </c>
      <c r="F12" s="95">
        <v>1085</v>
      </c>
      <c r="G12" s="95">
        <v>1092</v>
      </c>
      <c r="H12" s="101">
        <v>1244</v>
      </c>
      <c r="I12" s="105">
        <f>(G12-H12)/H12</f>
        <v>-0.12218649517684887</v>
      </c>
      <c r="J12" s="92">
        <v>1239</v>
      </c>
      <c r="K12" s="92">
        <v>1302</v>
      </c>
      <c r="L12" s="91">
        <v>1242</v>
      </c>
      <c r="M12" s="90">
        <v>1085</v>
      </c>
      <c r="Q12" s="77"/>
      <c r="R12" s="149"/>
      <c r="S12" s="149"/>
      <c r="T12" s="149"/>
    </row>
    <row r="13" spans="1:20" ht="15" customHeight="1" x14ac:dyDescent="0.2">
      <c r="A13" s="100" t="s">
        <v>74</v>
      </c>
      <c r="B13" s="99"/>
      <c r="C13" s="99"/>
      <c r="D13" s="98"/>
      <c r="E13" s="97"/>
      <c r="F13" s="96"/>
      <c r="G13" s="95"/>
      <c r="H13" s="101"/>
      <c r="I13" s="105"/>
      <c r="J13" s="92"/>
      <c r="K13" s="92"/>
      <c r="L13" s="91"/>
      <c r="M13" s="90"/>
    </row>
    <row r="14" spans="1:20" ht="15" customHeight="1" x14ac:dyDescent="0.2">
      <c r="A14" s="100" t="s">
        <v>73</v>
      </c>
      <c r="B14" s="99">
        <v>39</v>
      </c>
      <c r="C14" s="99">
        <v>36</v>
      </c>
      <c r="D14" s="98">
        <v>34</v>
      </c>
      <c r="E14" s="97">
        <v>24</v>
      </c>
      <c r="F14" s="96">
        <v>23</v>
      </c>
      <c r="G14" s="95">
        <v>21</v>
      </c>
      <c r="H14" s="101">
        <v>43</v>
      </c>
      <c r="I14" s="105">
        <f>(G14-H14)/H14</f>
        <v>-0.51162790697674421</v>
      </c>
      <c r="J14" s="92">
        <v>87</v>
      </c>
      <c r="K14" s="92">
        <v>43</v>
      </c>
      <c r="L14" s="91">
        <v>44</v>
      </c>
      <c r="M14" s="90">
        <v>23</v>
      </c>
    </row>
    <row r="15" spans="1:20" ht="15" customHeight="1" x14ac:dyDescent="0.2">
      <c r="A15" s="132" t="s">
        <v>72</v>
      </c>
      <c r="B15" s="99">
        <v>178</v>
      </c>
      <c r="C15" s="99">
        <v>184</v>
      </c>
      <c r="D15" s="98">
        <v>170</v>
      </c>
      <c r="E15" s="99">
        <v>173</v>
      </c>
      <c r="F15" s="103">
        <v>185</v>
      </c>
      <c r="G15" s="103">
        <v>171</v>
      </c>
      <c r="H15" s="112"/>
      <c r="I15" s="111"/>
      <c r="J15" s="110"/>
      <c r="K15" s="110"/>
      <c r="L15" s="108"/>
      <c r="M15" s="90">
        <v>185</v>
      </c>
    </row>
    <row r="16" spans="1:20" ht="15" customHeight="1" thickBot="1" x14ac:dyDescent="0.25">
      <c r="A16" s="148"/>
      <c r="B16" s="99"/>
      <c r="C16" s="99"/>
      <c r="D16" s="98"/>
      <c r="E16" s="97"/>
      <c r="F16" s="96"/>
      <c r="G16" s="95"/>
      <c r="H16" s="101"/>
      <c r="I16" s="105"/>
      <c r="J16" s="92"/>
      <c r="K16" s="92"/>
      <c r="L16" s="91"/>
      <c r="M16" s="90"/>
    </row>
    <row r="17" spans="1:13" ht="15" customHeight="1" thickBot="1" x14ac:dyDescent="0.25">
      <c r="A17" s="89" t="s">
        <v>71</v>
      </c>
      <c r="B17" s="114"/>
      <c r="C17" s="114"/>
      <c r="D17" s="114"/>
      <c r="E17" s="147"/>
      <c r="F17" s="146"/>
      <c r="G17" s="113"/>
      <c r="H17" s="112"/>
      <c r="I17" s="111"/>
      <c r="J17" s="145"/>
      <c r="K17" s="145"/>
      <c r="L17" s="109"/>
      <c r="M17" s="109"/>
    </row>
    <row r="18" spans="1:13" ht="15" customHeight="1" thickBot="1" x14ac:dyDescent="0.25">
      <c r="A18" s="89" t="s">
        <v>70</v>
      </c>
      <c r="B18" s="114"/>
      <c r="C18" s="114"/>
      <c r="D18" s="114"/>
      <c r="E18" s="114"/>
      <c r="F18" s="113"/>
      <c r="G18" s="113"/>
      <c r="H18" s="112"/>
      <c r="I18" s="111"/>
      <c r="J18" s="145"/>
      <c r="K18" s="145"/>
      <c r="L18" s="109"/>
      <c r="M18" s="109"/>
    </row>
    <row r="19" spans="1:13" ht="15" customHeight="1" thickBot="1" x14ac:dyDescent="0.25">
      <c r="A19" s="89" t="s">
        <v>69</v>
      </c>
      <c r="B19" s="114"/>
      <c r="C19" s="114"/>
      <c r="D19" s="114"/>
      <c r="E19" s="114"/>
      <c r="F19" s="113"/>
      <c r="G19" s="113"/>
      <c r="H19" s="112"/>
      <c r="I19" s="111"/>
      <c r="J19" s="145"/>
      <c r="K19" s="145"/>
      <c r="L19" s="109"/>
      <c r="M19" s="109"/>
    </row>
    <row r="20" spans="1:13" ht="15" customHeight="1" thickBot="1" x14ac:dyDescent="0.25">
      <c r="A20" s="100"/>
      <c r="B20" s="99"/>
      <c r="C20" s="99"/>
      <c r="D20" s="98"/>
      <c r="E20" s="98"/>
      <c r="F20" s="95"/>
      <c r="G20" s="95"/>
      <c r="H20" s="144"/>
      <c r="I20" s="105"/>
      <c r="J20" s="92"/>
      <c r="K20" s="92"/>
      <c r="L20" s="91"/>
      <c r="M20" s="90"/>
    </row>
    <row r="21" spans="1:13" ht="15" customHeight="1" thickBot="1" x14ac:dyDescent="0.25">
      <c r="A21" s="136" t="s">
        <v>68</v>
      </c>
      <c r="B21" s="121">
        <v>5</v>
      </c>
      <c r="C21" s="121">
        <v>4</v>
      </c>
      <c r="D21" s="121">
        <v>5</v>
      </c>
      <c r="E21" s="135">
        <v>8</v>
      </c>
      <c r="F21" s="139">
        <v>4</v>
      </c>
      <c r="G21" s="120">
        <v>3</v>
      </c>
      <c r="H21" s="333">
        <v>8</v>
      </c>
      <c r="I21" s="117">
        <f>(G21-H21)/H21</f>
        <v>-0.625</v>
      </c>
      <c r="J21" s="116">
        <v>7</v>
      </c>
      <c r="K21" s="116">
        <v>4</v>
      </c>
      <c r="L21" s="115">
        <v>3</v>
      </c>
      <c r="M21" s="115">
        <v>4</v>
      </c>
    </row>
    <row r="22" spans="1:13" ht="15" customHeight="1" thickBot="1" x14ac:dyDescent="0.25">
      <c r="A22" s="100"/>
      <c r="B22" s="99"/>
      <c r="C22" s="99"/>
      <c r="D22" s="98"/>
      <c r="E22" s="97"/>
      <c r="F22" s="96"/>
      <c r="G22" s="95"/>
      <c r="H22" s="125"/>
      <c r="I22" s="124"/>
      <c r="J22" s="92"/>
      <c r="K22" s="92"/>
      <c r="L22" s="91"/>
      <c r="M22" s="90"/>
    </row>
    <row r="23" spans="1:13" ht="15" customHeight="1" thickBot="1" x14ac:dyDescent="0.25">
      <c r="A23" s="136" t="s">
        <v>67</v>
      </c>
      <c r="B23" s="121">
        <v>944</v>
      </c>
      <c r="C23" s="121">
        <v>953</v>
      </c>
      <c r="D23" s="121">
        <v>933</v>
      </c>
      <c r="E23" s="143">
        <v>936</v>
      </c>
      <c r="F23" s="139">
        <v>905</v>
      </c>
      <c r="G23" s="119">
        <f>G24+G25+G26</f>
        <v>899</v>
      </c>
      <c r="H23" s="118">
        <f>H24+H25</f>
        <v>1273</v>
      </c>
      <c r="I23" s="117">
        <f>(G23-H23)/H23</f>
        <v>-0.29379418695993714</v>
      </c>
      <c r="J23" s="116">
        <v>1237</v>
      </c>
      <c r="K23" s="116">
        <v>1258</v>
      </c>
      <c r="L23" s="115">
        <v>1269</v>
      </c>
      <c r="M23" s="115">
        <f>M24+M25+M26</f>
        <v>905</v>
      </c>
    </row>
    <row r="24" spans="1:13" ht="15" customHeight="1" x14ac:dyDescent="0.2">
      <c r="A24" s="132" t="s">
        <v>52</v>
      </c>
      <c r="B24" s="99">
        <v>867</v>
      </c>
      <c r="C24" s="99">
        <v>872</v>
      </c>
      <c r="D24" s="98">
        <v>858</v>
      </c>
      <c r="E24" s="97">
        <v>865</v>
      </c>
      <c r="F24" s="96">
        <v>839</v>
      </c>
      <c r="G24" s="95">
        <v>838</v>
      </c>
      <c r="H24" s="104">
        <v>1196</v>
      </c>
      <c r="I24" s="105">
        <f>(G24-H24)/H24</f>
        <v>-0.29933110367892979</v>
      </c>
      <c r="J24" s="92">
        <v>1189</v>
      </c>
      <c r="K24" s="92">
        <v>1195</v>
      </c>
      <c r="L24" s="91">
        <v>1199</v>
      </c>
      <c r="M24" s="90">
        <v>839</v>
      </c>
    </row>
    <row r="25" spans="1:13" ht="15" customHeight="1" x14ac:dyDescent="0.2">
      <c r="A25" s="100" t="s">
        <v>66</v>
      </c>
      <c r="B25" s="99">
        <v>75</v>
      </c>
      <c r="C25" s="99">
        <v>81</v>
      </c>
      <c r="D25" s="98">
        <v>75</v>
      </c>
      <c r="E25" s="98">
        <v>71</v>
      </c>
      <c r="F25" s="95">
        <v>66</v>
      </c>
      <c r="G25" s="95">
        <v>61</v>
      </c>
      <c r="H25" s="101">
        <v>77</v>
      </c>
      <c r="I25" s="93">
        <f>(G25-H25)/H25</f>
        <v>-0.20779220779220781</v>
      </c>
      <c r="J25" s="92">
        <v>48</v>
      </c>
      <c r="K25" s="92">
        <v>63</v>
      </c>
      <c r="L25" s="91">
        <v>70</v>
      </c>
      <c r="M25" s="90">
        <v>66</v>
      </c>
    </row>
    <row r="26" spans="1:13" ht="15" customHeight="1" x14ac:dyDescent="0.2">
      <c r="A26" s="100" t="s">
        <v>65</v>
      </c>
      <c r="B26" s="99">
        <v>2</v>
      </c>
      <c r="C26" s="99">
        <v>0</v>
      </c>
      <c r="D26" s="98">
        <v>0</v>
      </c>
      <c r="E26" s="99">
        <v>0</v>
      </c>
      <c r="F26" s="103">
        <v>0</v>
      </c>
      <c r="G26" s="103">
        <v>0</v>
      </c>
      <c r="H26" s="332"/>
      <c r="I26" s="331"/>
      <c r="J26" s="110"/>
      <c r="K26" s="110"/>
      <c r="L26" s="108"/>
      <c r="M26" s="90">
        <v>0</v>
      </c>
    </row>
    <row r="27" spans="1:13" ht="15" customHeight="1" thickBot="1" x14ac:dyDescent="0.25">
      <c r="A27" s="142"/>
      <c r="B27" s="99"/>
      <c r="C27" s="99"/>
      <c r="D27" s="98"/>
      <c r="E27" s="99"/>
      <c r="F27" s="103"/>
      <c r="G27" s="103"/>
      <c r="H27" s="125"/>
      <c r="I27" s="124"/>
      <c r="J27" s="92"/>
      <c r="K27" s="92"/>
      <c r="L27" s="91"/>
      <c r="M27" s="90"/>
    </row>
    <row r="28" spans="1:13" ht="15" customHeight="1" thickBot="1" x14ac:dyDescent="0.25">
      <c r="A28" s="136" t="s">
        <v>64</v>
      </c>
      <c r="B28" s="121">
        <v>1243</v>
      </c>
      <c r="C28" s="121">
        <v>1271</v>
      </c>
      <c r="D28" s="121">
        <v>1274</v>
      </c>
      <c r="E28" s="121">
        <v>1297</v>
      </c>
      <c r="F28" s="120">
        <v>1276</v>
      </c>
      <c r="G28" s="120">
        <f>G29+G31</f>
        <v>1290</v>
      </c>
      <c r="H28" s="118">
        <f>H29+H31</f>
        <v>1325</v>
      </c>
      <c r="I28" s="117">
        <f>(G28-H28)/H28</f>
        <v>-2.6415094339622643E-2</v>
      </c>
      <c r="J28" s="116">
        <v>1149</v>
      </c>
      <c r="K28" s="116">
        <v>1277</v>
      </c>
      <c r="L28" s="115">
        <v>1308</v>
      </c>
      <c r="M28" s="115">
        <f>M29+M31</f>
        <v>1276</v>
      </c>
    </row>
    <row r="29" spans="1:13" ht="15" customHeight="1" x14ac:dyDescent="0.2">
      <c r="A29" s="100" t="s">
        <v>52</v>
      </c>
      <c r="B29" s="99">
        <v>953</v>
      </c>
      <c r="C29" s="99">
        <v>952</v>
      </c>
      <c r="D29" s="98">
        <v>946</v>
      </c>
      <c r="E29" s="98">
        <v>950</v>
      </c>
      <c r="F29" s="95">
        <v>934</v>
      </c>
      <c r="G29" s="95">
        <v>945</v>
      </c>
      <c r="H29" s="101">
        <v>980</v>
      </c>
      <c r="I29" s="105">
        <f>(G29-H29)/H29</f>
        <v>-3.5714285714285712E-2</v>
      </c>
      <c r="J29" s="92">
        <v>813</v>
      </c>
      <c r="K29" s="92">
        <v>979</v>
      </c>
      <c r="L29" s="91">
        <v>960</v>
      </c>
      <c r="M29" s="90">
        <v>934</v>
      </c>
    </row>
    <row r="30" spans="1:13" ht="15" customHeight="1" x14ac:dyDescent="0.2">
      <c r="A30" s="100" t="s">
        <v>63</v>
      </c>
      <c r="B30" s="114"/>
      <c r="C30" s="114"/>
      <c r="D30" s="114"/>
      <c r="E30" s="114"/>
      <c r="F30" s="113"/>
      <c r="G30" s="113"/>
      <c r="H30" s="141"/>
      <c r="I30" s="111"/>
      <c r="J30" s="92">
        <v>336</v>
      </c>
      <c r="K30" s="110"/>
      <c r="L30" s="109"/>
      <c r="M30" s="108"/>
    </row>
    <row r="31" spans="1:13" ht="15" customHeight="1" x14ac:dyDescent="0.2">
      <c r="A31" s="100" t="s">
        <v>62</v>
      </c>
      <c r="B31" s="99">
        <v>290</v>
      </c>
      <c r="C31" s="99">
        <v>319</v>
      </c>
      <c r="D31" s="98">
        <v>328</v>
      </c>
      <c r="E31" s="98">
        <v>347</v>
      </c>
      <c r="F31" s="95">
        <v>342</v>
      </c>
      <c r="G31" s="95">
        <v>345</v>
      </c>
      <c r="H31" s="101">
        <v>345</v>
      </c>
      <c r="I31" s="93">
        <f>(G31-H31)/H31</f>
        <v>0</v>
      </c>
      <c r="J31" s="110"/>
      <c r="K31" s="92">
        <v>298</v>
      </c>
      <c r="L31" s="91">
        <v>348</v>
      </c>
      <c r="M31" s="90">
        <v>342</v>
      </c>
    </row>
    <row r="32" spans="1:13" ht="15" customHeight="1" thickBot="1" x14ac:dyDescent="0.25">
      <c r="A32" s="100"/>
      <c r="B32" s="99"/>
      <c r="C32" s="99"/>
      <c r="D32" s="98"/>
      <c r="E32" s="97"/>
      <c r="F32" s="96"/>
      <c r="G32" s="95"/>
      <c r="H32" s="101"/>
      <c r="I32" s="105"/>
      <c r="J32" s="92"/>
      <c r="K32" s="92"/>
      <c r="L32" s="91"/>
      <c r="M32" s="90"/>
    </row>
    <row r="33" spans="1:19" ht="15" customHeight="1" thickBot="1" x14ac:dyDescent="0.25">
      <c r="A33" s="136" t="s">
        <v>61</v>
      </c>
      <c r="B33" s="121">
        <v>442</v>
      </c>
      <c r="C33" s="121">
        <v>431</v>
      </c>
      <c r="D33" s="121">
        <v>420</v>
      </c>
      <c r="E33" s="135">
        <v>435</v>
      </c>
      <c r="F33" s="139">
        <v>419</v>
      </c>
      <c r="G33" s="120">
        <v>400</v>
      </c>
      <c r="H33" s="118">
        <v>455</v>
      </c>
      <c r="I33" s="117">
        <f>(G33-H33)/H33</f>
        <v>-0.12087912087912088</v>
      </c>
      <c r="J33" s="116">
        <v>401</v>
      </c>
      <c r="K33" s="116">
        <v>569</v>
      </c>
      <c r="L33" s="115">
        <v>487</v>
      </c>
      <c r="M33" s="115">
        <v>419</v>
      </c>
      <c r="O33" s="79"/>
    </row>
    <row r="34" spans="1:19" ht="15" customHeight="1" thickBot="1" x14ac:dyDescent="0.25">
      <c r="A34" s="100"/>
      <c r="B34" s="99"/>
      <c r="C34" s="99"/>
      <c r="D34" s="98"/>
      <c r="E34" s="98"/>
      <c r="F34" s="95"/>
      <c r="G34" s="95"/>
      <c r="H34" s="101"/>
      <c r="I34" s="105"/>
      <c r="J34" s="92"/>
      <c r="K34" s="92"/>
      <c r="L34" s="91"/>
      <c r="M34" s="90"/>
    </row>
    <row r="35" spans="1:19" ht="15" customHeight="1" thickBot="1" x14ac:dyDescent="0.25">
      <c r="A35" s="89" t="s">
        <v>60</v>
      </c>
      <c r="B35" s="114"/>
      <c r="C35" s="114"/>
      <c r="D35" s="114"/>
      <c r="E35" s="114"/>
      <c r="F35" s="113"/>
      <c r="G35" s="113"/>
      <c r="H35" s="112"/>
      <c r="I35" s="111"/>
      <c r="J35" s="92">
        <v>0</v>
      </c>
      <c r="K35" s="110"/>
      <c r="L35" s="109"/>
      <c r="M35" s="108"/>
    </row>
    <row r="36" spans="1:19" ht="15" customHeight="1" thickBot="1" x14ac:dyDescent="0.25">
      <c r="A36" s="100"/>
      <c r="B36" s="99"/>
      <c r="C36" s="99"/>
      <c r="D36" s="98"/>
      <c r="E36" s="97"/>
      <c r="F36" s="96"/>
      <c r="G36" s="95"/>
      <c r="H36" s="101"/>
      <c r="I36" s="105"/>
      <c r="J36" s="92"/>
      <c r="K36" s="92"/>
      <c r="L36" s="91"/>
      <c r="M36" s="90"/>
    </row>
    <row r="37" spans="1:19" ht="15" customHeight="1" thickBot="1" x14ac:dyDescent="0.25">
      <c r="A37" s="140" t="s">
        <v>59</v>
      </c>
      <c r="B37" s="121">
        <v>3113</v>
      </c>
      <c r="C37" s="121">
        <v>3120</v>
      </c>
      <c r="D37" s="121">
        <v>3136</v>
      </c>
      <c r="E37" s="135">
        <v>3134</v>
      </c>
      <c r="F37" s="139">
        <v>3138</v>
      </c>
      <c r="G37" s="120">
        <f>SUM(G38:G40)</f>
        <v>3164</v>
      </c>
      <c r="H37" s="118">
        <v>3261</v>
      </c>
      <c r="I37" s="117">
        <f>(G37-H37)/H37</f>
        <v>-2.9745476847592763E-2</v>
      </c>
      <c r="J37" s="116">
        <v>2492</v>
      </c>
      <c r="K37" s="116">
        <v>3199</v>
      </c>
      <c r="L37" s="115">
        <v>3274</v>
      </c>
      <c r="M37" s="115">
        <f>M38+M39+M40</f>
        <v>3138</v>
      </c>
    </row>
    <row r="38" spans="1:19" ht="15" customHeight="1" x14ac:dyDescent="0.2">
      <c r="A38" s="132" t="s">
        <v>52</v>
      </c>
      <c r="B38" s="99">
        <v>2724</v>
      </c>
      <c r="C38" s="99">
        <v>2727</v>
      </c>
      <c r="D38" s="98">
        <v>2760</v>
      </c>
      <c r="E38" s="99">
        <v>2746</v>
      </c>
      <c r="F38" s="103">
        <v>2732</v>
      </c>
      <c r="G38" s="103">
        <v>2768</v>
      </c>
      <c r="H38" s="112"/>
      <c r="I38" s="111"/>
      <c r="J38" s="110"/>
      <c r="K38" s="110"/>
      <c r="L38" s="108"/>
      <c r="M38" s="90">
        <v>2732</v>
      </c>
    </row>
    <row r="39" spans="1:19" ht="15" customHeight="1" x14ac:dyDescent="0.2">
      <c r="A39" s="132" t="s">
        <v>58</v>
      </c>
      <c r="B39" s="99">
        <v>132</v>
      </c>
      <c r="C39" s="99">
        <v>129</v>
      </c>
      <c r="D39" s="98">
        <v>123</v>
      </c>
      <c r="E39" s="99">
        <v>134</v>
      </c>
      <c r="F39" s="129">
        <v>126</v>
      </c>
      <c r="G39" s="138">
        <v>128</v>
      </c>
      <c r="H39" s="112"/>
      <c r="I39" s="111"/>
      <c r="J39" s="110"/>
      <c r="K39" s="110"/>
      <c r="L39" s="108"/>
      <c r="M39" s="90">
        <v>126</v>
      </c>
    </row>
    <row r="40" spans="1:19" ht="15" customHeight="1" thickBot="1" x14ac:dyDescent="0.25">
      <c r="A40" s="132" t="s">
        <v>55</v>
      </c>
      <c r="B40" s="99">
        <v>257</v>
      </c>
      <c r="C40" s="99">
        <v>264</v>
      </c>
      <c r="D40" s="98">
        <v>253</v>
      </c>
      <c r="E40" s="99">
        <v>254</v>
      </c>
      <c r="F40" s="129">
        <v>280</v>
      </c>
      <c r="G40" s="138">
        <v>268</v>
      </c>
      <c r="H40" s="112"/>
      <c r="I40" s="111"/>
      <c r="J40" s="110"/>
      <c r="K40" s="110"/>
      <c r="L40" s="108"/>
      <c r="M40" s="90">
        <v>280</v>
      </c>
    </row>
    <row r="41" spans="1:19" ht="15" customHeight="1" thickBot="1" x14ac:dyDescent="0.25">
      <c r="A41" s="136" t="s">
        <v>57</v>
      </c>
      <c r="B41" s="121">
        <v>2137</v>
      </c>
      <c r="C41" s="121">
        <v>2075</v>
      </c>
      <c r="D41" s="121">
        <v>2088</v>
      </c>
      <c r="E41" s="121">
        <v>2106</v>
      </c>
      <c r="F41" s="135">
        <v>2132</v>
      </c>
      <c r="G41" s="134">
        <f>G42+G43+G44+G45</f>
        <v>2111</v>
      </c>
      <c r="H41" s="118">
        <f>H42+H43</f>
        <v>2097</v>
      </c>
      <c r="I41" s="117">
        <f>(G41-H41)/H41</f>
        <v>6.6762041010968052E-3</v>
      </c>
      <c r="J41" s="116">
        <v>2034</v>
      </c>
      <c r="K41" s="116">
        <v>1952</v>
      </c>
      <c r="L41" s="115">
        <v>2106</v>
      </c>
      <c r="M41" s="115">
        <f>M42+M43+M44+M45</f>
        <v>2132</v>
      </c>
    </row>
    <row r="42" spans="1:19" ht="15" customHeight="1" x14ac:dyDescent="0.2">
      <c r="A42" s="132" t="s">
        <v>52</v>
      </c>
      <c r="B42" s="99">
        <v>1599</v>
      </c>
      <c r="C42" s="99">
        <v>1591</v>
      </c>
      <c r="D42" s="98">
        <v>1641</v>
      </c>
      <c r="E42" s="98">
        <v>1629</v>
      </c>
      <c r="F42" s="95">
        <v>1643</v>
      </c>
      <c r="G42" s="95">
        <v>1615</v>
      </c>
      <c r="H42" s="101">
        <v>1669</v>
      </c>
      <c r="I42" s="105">
        <f>(G42-H42)/H42</f>
        <v>-3.2354703415218691E-2</v>
      </c>
      <c r="J42" s="92">
        <v>1711</v>
      </c>
      <c r="K42" s="92">
        <v>1693</v>
      </c>
      <c r="L42" s="91">
        <v>1683</v>
      </c>
      <c r="M42" s="90">
        <v>1643</v>
      </c>
      <c r="N42" s="137"/>
      <c r="O42" s="137"/>
      <c r="P42" s="137"/>
      <c r="Q42" s="137"/>
      <c r="R42" s="137"/>
      <c r="S42" s="137"/>
    </row>
    <row r="43" spans="1:19" ht="15" customHeight="1" x14ac:dyDescent="0.2">
      <c r="A43" s="132" t="s">
        <v>56</v>
      </c>
      <c r="B43" s="99">
        <v>416</v>
      </c>
      <c r="C43" s="99">
        <v>369</v>
      </c>
      <c r="D43" s="98">
        <v>346</v>
      </c>
      <c r="E43" s="98">
        <v>359</v>
      </c>
      <c r="F43" s="95">
        <v>351</v>
      </c>
      <c r="G43" s="95">
        <v>358</v>
      </c>
      <c r="H43" s="101">
        <v>428</v>
      </c>
      <c r="I43" s="105">
        <f>(H43-G43)/G43</f>
        <v>0.19553072625698323</v>
      </c>
      <c r="J43" s="92">
        <v>75</v>
      </c>
      <c r="K43" s="92">
        <v>0</v>
      </c>
      <c r="L43" s="91">
        <v>423</v>
      </c>
      <c r="M43" s="90">
        <v>351</v>
      </c>
    </row>
    <row r="44" spans="1:19" ht="15" customHeight="1" x14ac:dyDescent="0.2">
      <c r="A44" s="100" t="s">
        <v>55</v>
      </c>
      <c r="B44" s="98">
        <v>122</v>
      </c>
      <c r="C44" s="98">
        <v>115</v>
      </c>
      <c r="D44" s="98">
        <v>101</v>
      </c>
      <c r="E44" s="99">
        <v>118</v>
      </c>
      <c r="F44" s="103">
        <v>138</v>
      </c>
      <c r="G44" s="103">
        <v>138</v>
      </c>
      <c r="H44" s="112"/>
      <c r="I44" s="111"/>
      <c r="J44" s="110"/>
      <c r="K44" s="145"/>
      <c r="L44" s="109"/>
      <c r="M44" s="90">
        <v>138</v>
      </c>
    </row>
    <row r="45" spans="1:19" ht="15" customHeight="1" x14ac:dyDescent="0.2">
      <c r="A45" s="126" t="s">
        <v>54</v>
      </c>
      <c r="B45" s="99">
        <v>0</v>
      </c>
      <c r="C45" s="99">
        <v>0</v>
      </c>
      <c r="D45" s="98">
        <v>0</v>
      </c>
      <c r="E45" s="98">
        <v>0</v>
      </c>
      <c r="F45" s="95">
        <v>0</v>
      </c>
      <c r="G45" s="95">
        <v>0</v>
      </c>
      <c r="H45" s="101">
        <v>0</v>
      </c>
      <c r="I45" s="105">
        <v>0</v>
      </c>
      <c r="J45" s="92">
        <v>248</v>
      </c>
      <c r="K45" s="92">
        <v>259</v>
      </c>
      <c r="L45" s="91">
        <v>0</v>
      </c>
      <c r="M45" s="90">
        <v>0</v>
      </c>
    </row>
    <row r="46" spans="1:19" ht="15" customHeight="1" thickBot="1" x14ac:dyDescent="0.25">
      <c r="A46" s="123"/>
      <c r="B46" s="99"/>
      <c r="C46" s="99"/>
      <c r="D46" s="98"/>
      <c r="E46" s="98"/>
      <c r="F46" s="95"/>
      <c r="G46" s="95"/>
      <c r="H46" s="101"/>
      <c r="I46" s="105"/>
      <c r="J46" s="92"/>
      <c r="K46" s="92"/>
      <c r="L46" s="91"/>
      <c r="M46" s="90"/>
    </row>
    <row r="47" spans="1:19" ht="15" customHeight="1" thickBot="1" x14ac:dyDescent="0.25">
      <c r="A47" s="136" t="s">
        <v>53</v>
      </c>
      <c r="B47" s="121">
        <v>401</v>
      </c>
      <c r="C47" s="121">
        <v>404</v>
      </c>
      <c r="D47" s="121">
        <v>395</v>
      </c>
      <c r="E47" s="121">
        <v>394</v>
      </c>
      <c r="F47" s="135">
        <v>398</v>
      </c>
      <c r="G47" s="134">
        <f>G48+G49+G50+G51+G52+G53</f>
        <v>401</v>
      </c>
      <c r="H47" s="118">
        <f>H48+H52</f>
        <v>383</v>
      </c>
      <c r="I47" s="133">
        <f>(G47-H47)/H47</f>
        <v>4.6997389033942558E-2</v>
      </c>
      <c r="J47" s="116">
        <v>372</v>
      </c>
      <c r="K47" s="116">
        <v>368</v>
      </c>
      <c r="L47" s="115">
        <v>385</v>
      </c>
      <c r="M47" s="115">
        <f>M48+M49+M50+M51+M52+M53</f>
        <v>398</v>
      </c>
    </row>
    <row r="48" spans="1:19" ht="15" customHeight="1" x14ac:dyDescent="0.2">
      <c r="A48" s="132" t="s">
        <v>52</v>
      </c>
      <c r="B48" s="99">
        <v>120</v>
      </c>
      <c r="C48" s="99">
        <v>120</v>
      </c>
      <c r="D48" s="98">
        <v>116</v>
      </c>
      <c r="E48" s="99">
        <v>116</v>
      </c>
      <c r="F48" s="103">
        <v>125</v>
      </c>
      <c r="G48" s="103">
        <v>121</v>
      </c>
      <c r="H48" s="125">
        <v>361</v>
      </c>
      <c r="I48" s="131">
        <f>(G48-H48)/H48</f>
        <v>-0.66481994459833793</v>
      </c>
      <c r="J48" s="92">
        <v>352</v>
      </c>
      <c r="K48" s="92">
        <v>347</v>
      </c>
      <c r="L48" s="91">
        <v>372</v>
      </c>
      <c r="M48" s="90">
        <v>125</v>
      </c>
      <c r="N48" s="130"/>
    </row>
    <row r="49" spans="1:13" ht="15" customHeight="1" x14ac:dyDescent="0.2">
      <c r="A49" s="127" t="s">
        <v>51</v>
      </c>
      <c r="B49" s="99">
        <v>125</v>
      </c>
      <c r="C49" s="99">
        <v>122</v>
      </c>
      <c r="D49" s="98">
        <v>119</v>
      </c>
      <c r="E49" s="99">
        <v>123</v>
      </c>
      <c r="F49" s="103">
        <v>117</v>
      </c>
      <c r="G49" s="103">
        <v>111</v>
      </c>
      <c r="H49" s="330"/>
      <c r="I49" s="331"/>
      <c r="J49" s="110"/>
      <c r="K49" s="110"/>
      <c r="L49" s="108"/>
      <c r="M49" s="90">
        <v>117</v>
      </c>
    </row>
    <row r="50" spans="1:13" ht="15" customHeight="1" x14ac:dyDescent="0.2">
      <c r="A50" s="127" t="s">
        <v>50</v>
      </c>
      <c r="B50" s="99">
        <v>70</v>
      </c>
      <c r="C50" s="99">
        <v>70</v>
      </c>
      <c r="D50" s="98">
        <v>69</v>
      </c>
      <c r="E50" s="129">
        <v>70</v>
      </c>
      <c r="F50" s="128">
        <v>76</v>
      </c>
      <c r="G50" s="103">
        <v>79</v>
      </c>
      <c r="H50" s="330"/>
      <c r="I50" s="331"/>
      <c r="J50" s="110"/>
      <c r="K50" s="110"/>
      <c r="L50" s="108"/>
      <c r="M50" s="90">
        <v>76</v>
      </c>
    </row>
    <row r="51" spans="1:13" ht="15" customHeight="1" x14ac:dyDescent="0.2">
      <c r="A51" s="127" t="s">
        <v>49</v>
      </c>
      <c r="B51" s="99">
        <v>6</v>
      </c>
      <c r="C51" s="99">
        <v>11</v>
      </c>
      <c r="D51" s="98">
        <v>11</v>
      </c>
      <c r="E51" s="99">
        <v>10</v>
      </c>
      <c r="F51" s="103">
        <v>8</v>
      </c>
      <c r="G51" s="103">
        <v>11</v>
      </c>
      <c r="H51" s="332"/>
      <c r="I51" s="331"/>
      <c r="J51" s="110"/>
      <c r="K51" s="110"/>
      <c r="L51" s="108"/>
      <c r="M51" s="90">
        <v>8</v>
      </c>
    </row>
    <row r="52" spans="1:13" ht="15" customHeight="1" x14ac:dyDescent="0.2">
      <c r="A52" s="100" t="s">
        <v>48</v>
      </c>
      <c r="B52" s="99">
        <v>25</v>
      </c>
      <c r="C52" s="99">
        <v>26</v>
      </c>
      <c r="D52" s="98">
        <v>22</v>
      </c>
      <c r="E52" s="99">
        <v>24</v>
      </c>
      <c r="F52" s="103">
        <v>20</v>
      </c>
      <c r="G52" s="103">
        <v>23</v>
      </c>
      <c r="H52" s="125">
        <v>22</v>
      </c>
      <c r="I52" s="124">
        <f>(G52-H52)/H52</f>
        <v>4.5454545454545456E-2</v>
      </c>
      <c r="J52" s="92">
        <v>20</v>
      </c>
      <c r="K52" s="92">
        <v>21</v>
      </c>
      <c r="L52" s="91">
        <v>13</v>
      </c>
      <c r="M52" s="90">
        <v>20</v>
      </c>
    </row>
    <row r="53" spans="1:13" ht="15" customHeight="1" x14ac:dyDescent="0.2">
      <c r="A53" s="126" t="s">
        <v>47</v>
      </c>
      <c r="B53" s="99">
        <v>55</v>
      </c>
      <c r="C53" s="99">
        <v>55</v>
      </c>
      <c r="D53" s="98">
        <v>58</v>
      </c>
      <c r="E53" s="99">
        <v>51</v>
      </c>
      <c r="F53" s="103">
        <v>52</v>
      </c>
      <c r="G53" s="103">
        <v>56</v>
      </c>
      <c r="H53" s="332"/>
      <c r="I53" s="331"/>
      <c r="J53" s="110"/>
      <c r="K53" s="110"/>
      <c r="L53" s="108"/>
      <c r="M53" s="90">
        <v>52</v>
      </c>
    </row>
    <row r="54" spans="1:13" ht="15" customHeight="1" thickBot="1" x14ac:dyDescent="0.25">
      <c r="A54" s="123"/>
      <c r="B54" s="99"/>
      <c r="C54" s="99"/>
      <c r="D54" s="98"/>
      <c r="E54" s="98"/>
      <c r="F54" s="95"/>
      <c r="G54" s="95"/>
      <c r="H54" s="330"/>
      <c r="I54" s="111"/>
      <c r="J54" s="110"/>
      <c r="K54" s="110"/>
      <c r="L54" s="108"/>
      <c r="M54" s="90"/>
    </row>
    <row r="55" spans="1:13" ht="15" customHeight="1" thickBot="1" x14ac:dyDescent="0.25">
      <c r="A55" s="122" t="s">
        <v>46</v>
      </c>
      <c r="B55" s="121">
        <v>1033</v>
      </c>
      <c r="C55" s="121">
        <v>1039</v>
      </c>
      <c r="D55" s="121">
        <v>1012</v>
      </c>
      <c r="E55" s="121">
        <v>1047</v>
      </c>
      <c r="F55" s="120">
        <v>1047</v>
      </c>
      <c r="G55" s="119">
        <f>SUM(G57:G69)</f>
        <v>1027</v>
      </c>
      <c r="H55" s="118">
        <f>SUM(H57:H69)</f>
        <v>985</v>
      </c>
      <c r="I55" s="117">
        <f>(G55-H55)/H55</f>
        <v>4.2639593908629439E-2</v>
      </c>
      <c r="J55" s="116">
        <v>505</v>
      </c>
      <c r="K55" s="116">
        <v>984</v>
      </c>
      <c r="L55" s="115">
        <v>988</v>
      </c>
      <c r="M55" s="115">
        <f>SUM(M57:M69)</f>
        <v>1047</v>
      </c>
    </row>
    <row r="56" spans="1:13" ht="15" customHeight="1" x14ac:dyDescent="0.2">
      <c r="A56" s="100" t="s">
        <v>45</v>
      </c>
      <c r="B56" s="114"/>
      <c r="C56" s="114"/>
      <c r="D56" s="114"/>
      <c r="E56" s="114"/>
      <c r="F56" s="113"/>
      <c r="G56" s="113"/>
      <c r="H56" s="112"/>
      <c r="I56" s="111"/>
      <c r="J56" s="92">
        <v>0</v>
      </c>
      <c r="K56" s="110"/>
      <c r="L56" s="109"/>
      <c r="M56" s="108"/>
    </row>
    <row r="57" spans="1:13" ht="15" customHeight="1" x14ac:dyDescent="0.2">
      <c r="A57" s="100" t="s">
        <v>44</v>
      </c>
      <c r="B57" s="99">
        <v>0</v>
      </c>
      <c r="C57" s="99">
        <v>0</v>
      </c>
      <c r="D57" s="98">
        <v>0</v>
      </c>
      <c r="E57" s="98">
        <v>0</v>
      </c>
      <c r="F57" s="95">
        <v>0</v>
      </c>
      <c r="G57" s="95">
        <v>0</v>
      </c>
      <c r="H57" s="101">
        <v>10</v>
      </c>
      <c r="I57" s="107">
        <f t="shared" ref="I57:I69" si="0">(G57-H57)/H57</f>
        <v>-1</v>
      </c>
      <c r="J57" s="106">
        <v>16</v>
      </c>
      <c r="K57" s="92">
        <v>30</v>
      </c>
      <c r="L57" s="91">
        <v>11</v>
      </c>
      <c r="M57" s="90">
        <v>0</v>
      </c>
    </row>
    <row r="58" spans="1:13" ht="15" customHeight="1" x14ac:dyDescent="0.2">
      <c r="A58" s="100" t="s">
        <v>43</v>
      </c>
      <c r="B58" s="99">
        <v>30</v>
      </c>
      <c r="C58" s="99">
        <v>30</v>
      </c>
      <c r="D58" s="98">
        <v>31</v>
      </c>
      <c r="E58" s="98">
        <v>31</v>
      </c>
      <c r="F58" s="95">
        <v>30</v>
      </c>
      <c r="G58" s="95">
        <v>28</v>
      </c>
      <c r="H58" s="101">
        <v>27</v>
      </c>
      <c r="I58" s="105">
        <f t="shared" si="0"/>
        <v>3.7037037037037035E-2</v>
      </c>
      <c r="J58" s="92">
        <v>29</v>
      </c>
      <c r="K58" s="92">
        <v>25</v>
      </c>
      <c r="L58" s="91">
        <v>26</v>
      </c>
      <c r="M58" s="90">
        <v>30</v>
      </c>
    </row>
    <row r="59" spans="1:13" ht="15" customHeight="1" x14ac:dyDescent="0.2">
      <c r="A59" s="100" t="s">
        <v>42</v>
      </c>
      <c r="B59" s="99">
        <v>32</v>
      </c>
      <c r="C59" s="99">
        <v>34</v>
      </c>
      <c r="D59" s="98">
        <v>34</v>
      </c>
      <c r="E59" s="98">
        <v>30</v>
      </c>
      <c r="F59" s="95">
        <v>29</v>
      </c>
      <c r="G59" s="95">
        <v>30</v>
      </c>
      <c r="H59" s="101">
        <v>30</v>
      </c>
      <c r="I59" s="105">
        <f t="shared" si="0"/>
        <v>0</v>
      </c>
      <c r="J59" s="92">
        <v>15</v>
      </c>
      <c r="K59" s="92">
        <v>30</v>
      </c>
      <c r="L59" s="91">
        <v>31</v>
      </c>
      <c r="M59" s="90">
        <v>29</v>
      </c>
    </row>
    <row r="60" spans="1:13" ht="15" customHeight="1" x14ac:dyDescent="0.2">
      <c r="A60" s="100" t="s">
        <v>41</v>
      </c>
      <c r="B60" s="99">
        <v>53</v>
      </c>
      <c r="C60" s="99">
        <v>52</v>
      </c>
      <c r="D60" s="98">
        <v>58</v>
      </c>
      <c r="E60" s="97">
        <v>57</v>
      </c>
      <c r="F60" s="96">
        <v>57</v>
      </c>
      <c r="G60" s="95">
        <v>54</v>
      </c>
      <c r="H60" s="101">
        <v>52</v>
      </c>
      <c r="I60" s="105">
        <f t="shared" si="0"/>
        <v>3.8461538461538464E-2</v>
      </c>
      <c r="J60" s="92">
        <v>13</v>
      </c>
      <c r="K60" s="92">
        <v>49</v>
      </c>
      <c r="L60" s="91">
        <v>50</v>
      </c>
      <c r="M60" s="90">
        <v>57</v>
      </c>
    </row>
    <row r="61" spans="1:13" ht="15" customHeight="1" x14ac:dyDescent="0.2">
      <c r="A61" s="100" t="s">
        <v>40</v>
      </c>
      <c r="B61" s="99">
        <v>31</v>
      </c>
      <c r="C61" s="99">
        <v>30</v>
      </c>
      <c r="D61" s="98">
        <v>26</v>
      </c>
      <c r="E61" s="98">
        <v>32</v>
      </c>
      <c r="F61" s="95">
        <v>31</v>
      </c>
      <c r="G61" s="95">
        <v>30</v>
      </c>
      <c r="H61" s="104">
        <v>26</v>
      </c>
      <c r="I61" s="93">
        <f t="shared" si="0"/>
        <v>0.15384615384615385</v>
      </c>
      <c r="J61" s="92">
        <v>8</v>
      </c>
      <c r="K61" s="92">
        <v>31</v>
      </c>
      <c r="L61" s="91">
        <v>23</v>
      </c>
      <c r="M61" s="90">
        <v>31</v>
      </c>
    </row>
    <row r="62" spans="1:13" ht="15" customHeight="1" x14ac:dyDescent="0.2">
      <c r="A62" s="100" t="s">
        <v>39</v>
      </c>
      <c r="B62" s="99">
        <v>160</v>
      </c>
      <c r="C62" s="99">
        <v>159</v>
      </c>
      <c r="D62" s="98">
        <v>108</v>
      </c>
      <c r="E62" s="98">
        <v>159</v>
      </c>
      <c r="F62" s="95">
        <v>153</v>
      </c>
      <c r="G62" s="103">
        <v>141</v>
      </c>
      <c r="H62" s="104">
        <v>140</v>
      </c>
      <c r="I62" s="93">
        <f t="shared" si="0"/>
        <v>7.1428571428571426E-3</v>
      </c>
      <c r="J62" s="92">
        <v>0</v>
      </c>
      <c r="K62" s="92">
        <v>174</v>
      </c>
      <c r="L62" s="91">
        <v>172</v>
      </c>
      <c r="M62" s="90">
        <v>153</v>
      </c>
    </row>
    <row r="63" spans="1:13" ht="15" customHeight="1" x14ac:dyDescent="0.2">
      <c r="A63" s="100" t="s">
        <v>38</v>
      </c>
      <c r="B63" s="99">
        <v>131</v>
      </c>
      <c r="C63" s="99">
        <v>126</v>
      </c>
      <c r="D63" s="98">
        <v>133</v>
      </c>
      <c r="E63" s="98">
        <v>132</v>
      </c>
      <c r="F63" s="95">
        <v>129</v>
      </c>
      <c r="G63" s="103">
        <v>131</v>
      </c>
      <c r="H63" s="101">
        <v>126</v>
      </c>
      <c r="I63" s="93">
        <f t="shared" si="0"/>
        <v>3.968253968253968E-2</v>
      </c>
      <c r="J63" s="92">
        <v>102</v>
      </c>
      <c r="K63" s="92">
        <v>126</v>
      </c>
      <c r="L63" s="91">
        <v>127</v>
      </c>
      <c r="M63" s="90">
        <v>129</v>
      </c>
    </row>
    <row r="64" spans="1:13" ht="15" customHeight="1" x14ac:dyDescent="0.2">
      <c r="A64" s="100" t="s">
        <v>37</v>
      </c>
      <c r="B64" s="99">
        <v>68</v>
      </c>
      <c r="C64" s="99">
        <v>72</v>
      </c>
      <c r="D64" s="98">
        <v>72</v>
      </c>
      <c r="E64" s="98">
        <v>70</v>
      </c>
      <c r="F64" s="95">
        <v>66</v>
      </c>
      <c r="G64" s="95">
        <v>67</v>
      </c>
      <c r="H64" s="101">
        <v>57</v>
      </c>
      <c r="I64" s="93">
        <f t="shared" si="0"/>
        <v>0.17543859649122806</v>
      </c>
      <c r="J64" s="92">
        <v>39</v>
      </c>
      <c r="K64" s="92">
        <v>53</v>
      </c>
      <c r="L64" s="91">
        <v>51</v>
      </c>
      <c r="M64" s="90">
        <v>66</v>
      </c>
    </row>
    <row r="65" spans="1:13" ht="15" customHeight="1" x14ac:dyDescent="0.2">
      <c r="A65" s="100" t="s">
        <v>36</v>
      </c>
      <c r="B65" s="99">
        <v>125</v>
      </c>
      <c r="C65" s="99">
        <v>126</v>
      </c>
      <c r="D65" s="98">
        <v>137</v>
      </c>
      <c r="E65" s="98">
        <v>135</v>
      </c>
      <c r="F65" s="95">
        <v>140</v>
      </c>
      <c r="G65" s="95">
        <v>136</v>
      </c>
      <c r="H65" s="101">
        <v>132</v>
      </c>
      <c r="I65" s="93">
        <f t="shared" si="0"/>
        <v>3.0303030303030304E-2</v>
      </c>
      <c r="J65" s="92">
        <v>68</v>
      </c>
      <c r="K65" s="92">
        <v>116</v>
      </c>
      <c r="L65" s="91">
        <v>130</v>
      </c>
      <c r="M65" s="90">
        <v>140</v>
      </c>
    </row>
    <row r="66" spans="1:13" ht="15" customHeight="1" x14ac:dyDescent="0.2">
      <c r="A66" s="100" t="s">
        <v>35</v>
      </c>
      <c r="B66" s="99">
        <v>33</v>
      </c>
      <c r="C66" s="99">
        <v>34</v>
      </c>
      <c r="D66" s="98">
        <v>34</v>
      </c>
      <c r="E66" s="98">
        <v>35</v>
      </c>
      <c r="F66" s="95">
        <v>35</v>
      </c>
      <c r="G66" s="95">
        <v>30</v>
      </c>
      <c r="H66" s="101">
        <v>32</v>
      </c>
      <c r="I66" s="93">
        <f t="shared" si="0"/>
        <v>-6.25E-2</v>
      </c>
      <c r="J66" s="92"/>
      <c r="K66" s="92">
        <v>24</v>
      </c>
      <c r="L66" s="91">
        <v>27</v>
      </c>
      <c r="M66" s="102">
        <v>35</v>
      </c>
    </row>
    <row r="67" spans="1:13" ht="15" customHeight="1" x14ac:dyDescent="0.2">
      <c r="A67" s="100" t="s">
        <v>34</v>
      </c>
      <c r="B67" s="99">
        <v>40</v>
      </c>
      <c r="C67" s="99">
        <v>40</v>
      </c>
      <c r="D67" s="98">
        <v>39</v>
      </c>
      <c r="E67" s="97">
        <v>40</v>
      </c>
      <c r="F67" s="96">
        <v>40</v>
      </c>
      <c r="G67" s="95">
        <v>42</v>
      </c>
      <c r="H67" s="101">
        <v>38</v>
      </c>
      <c r="I67" s="93">
        <f t="shared" si="0"/>
        <v>0.10526315789473684</v>
      </c>
      <c r="J67" s="92">
        <v>27</v>
      </c>
      <c r="K67" s="92">
        <v>39</v>
      </c>
      <c r="L67" s="91">
        <v>39</v>
      </c>
      <c r="M67" s="102">
        <v>40</v>
      </c>
    </row>
    <row r="68" spans="1:13" ht="15" customHeight="1" x14ac:dyDescent="0.2">
      <c r="A68" s="100" t="s">
        <v>33</v>
      </c>
      <c r="B68" s="99">
        <v>187</v>
      </c>
      <c r="C68" s="99">
        <v>190</v>
      </c>
      <c r="D68" s="98">
        <v>192</v>
      </c>
      <c r="E68" s="98">
        <v>184</v>
      </c>
      <c r="F68" s="95">
        <v>190</v>
      </c>
      <c r="G68" s="95">
        <v>191</v>
      </c>
      <c r="H68" s="101">
        <v>186</v>
      </c>
      <c r="I68" s="93">
        <f t="shared" si="0"/>
        <v>2.6881720430107527E-2</v>
      </c>
      <c r="J68" s="92">
        <v>106</v>
      </c>
      <c r="K68" s="92">
        <v>165</v>
      </c>
      <c r="L68" s="91">
        <v>171</v>
      </c>
      <c r="M68" s="90">
        <v>190</v>
      </c>
    </row>
    <row r="69" spans="1:13" ht="15" customHeight="1" thickBot="1" x14ac:dyDescent="0.25">
      <c r="A69" s="100" t="s">
        <v>32</v>
      </c>
      <c r="B69" s="99">
        <v>143</v>
      </c>
      <c r="C69" s="99">
        <v>146</v>
      </c>
      <c r="D69" s="98">
        <v>148</v>
      </c>
      <c r="E69" s="97">
        <v>142</v>
      </c>
      <c r="F69" s="96">
        <v>147</v>
      </c>
      <c r="G69" s="95">
        <v>147</v>
      </c>
      <c r="H69" s="94">
        <v>129</v>
      </c>
      <c r="I69" s="93">
        <f t="shared" si="0"/>
        <v>0.13953488372093023</v>
      </c>
      <c r="J69" s="92">
        <v>82</v>
      </c>
      <c r="K69" s="92">
        <v>122</v>
      </c>
      <c r="L69" s="91">
        <v>130</v>
      </c>
      <c r="M69" s="90">
        <v>147</v>
      </c>
    </row>
    <row r="70" spans="1:13" ht="15" customHeight="1" thickBot="1" x14ac:dyDescent="0.25">
      <c r="A70" s="89" t="s">
        <v>31</v>
      </c>
      <c r="B70" s="88"/>
      <c r="C70" s="88"/>
      <c r="D70" s="88"/>
      <c r="E70" s="87"/>
      <c r="F70" s="86"/>
      <c r="G70" s="85"/>
      <c r="H70" s="84"/>
      <c r="I70" s="83"/>
      <c r="J70" s="82"/>
      <c r="K70" s="82"/>
      <c r="L70" s="81"/>
      <c r="M70" s="81"/>
    </row>
    <row r="71" spans="1:13" ht="15" customHeight="1" x14ac:dyDescent="0.2">
      <c r="B71" s="79"/>
      <c r="G71" s="80"/>
      <c r="H71" s="78"/>
    </row>
    <row r="72" spans="1:13" ht="15" customHeight="1" x14ac:dyDescent="0.2">
      <c r="B72" s="79"/>
      <c r="G72" s="79"/>
      <c r="H72" s="78"/>
    </row>
    <row r="73" spans="1:13" ht="12.75" x14ac:dyDescent="0.2">
      <c r="E73" s="79"/>
      <c r="H73" s="78"/>
    </row>
    <row r="74" spans="1:13" ht="12.75" x14ac:dyDescent="0.2">
      <c r="H74" s="78"/>
    </row>
    <row r="75" spans="1:13" ht="12.75" x14ac:dyDescent="0.2">
      <c r="H75" s="7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8E5-C6AF-4299-81BF-718C2E281469}">
  <dimension ref="A2:S41"/>
  <sheetViews>
    <sheetView showGridLines="0" topLeftCell="A7" zoomScale="115" zoomScaleNormal="115" workbookViewId="0">
      <selection activeCell="N5" sqref="N5"/>
    </sheetView>
  </sheetViews>
  <sheetFormatPr defaultColWidth="9.140625" defaultRowHeight="15" x14ac:dyDescent="0.25"/>
  <cols>
    <col min="1" max="1" width="32.85546875" style="188" customWidth="1"/>
    <col min="2" max="2" width="7.140625" style="189" customWidth="1"/>
    <col min="3" max="3" width="7.42578125" style="189" customWidth="1"/>
    <col min="4" max="4" width="6.42578125" style="189" customWidth="1"/>
    <col min="5" max="5" width="7" style="189" customWidth="1"/>
    <col min="6" max="6" width="7.140625" style="189" customWidth="1"/>
    <col min="7" max="7" width="7.42578125" style="189" customWidth="1"/>
    <col min="8" max="8" width="11.7109375" style="189" customWidth="1"/>
    <col min="9" max="9" width="14" style="189" customWidth="1"/>
    <col min="10" max="10" width="6.85546875" style="189" customWidth="1"/>
    <col min="11" max="11" width="6.7109375" style="189" customWidth="1"/>
    <col min="12" max="13" width="6.85546875" style="189" customWidth="1"/>
    <col min="14" max="16384" width="9.140625" style="188"/>
  </cols>
  <sheetData>
    <row r="2" spans="1:19" ht="15.75" thickBot="1" x14ac:dyDescent="0.3">
      <c r="A2" s="370" t="s">
        <v>107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3" spans="1:19" ht="15" customHeight="1" x14ac:dyDescent="0.25">
      <c r="A3" s="277"/>
      <c r="B3" s="371" t="s">
        <v>88</v>
      </c>
      <c r="C3" s="371"/>
      <c r="D3" s="371"/>
      <c r="E3" s="371"/>
      <c r="F3" s="371"/>
      <c r="G3" s="371"/>
      <c r="H3" s="363"/>
      <c r="I3" s="364"/>
      <c r="J3" s="372" t="s">
        <v>106</v>
      </c>
      <c r="K3" s="373"/>
      <c r="L3" s="373"/>
      <c r="M3" s="374"/>
    </row>
    <row r="4" spans="1:19" x14ac:dyDescent="0.25">
      <c r="A4" s="276"/>
      <c r="B4" s="238" t="s">
        <v>85</v>
      </c>
      <c r="C4" s="238" t="s">
        <v>84</v>
      </c>
      <c r="D4" s="238" t="s">
        <v>83</v>
      </c>
      <c r="E4" s="238" t="s">
        <v>82</v>
      </c>
      <c r="F4" s="238" t="s">
        <v>81</v>
      </c>
      <c r="G4" s="237" t="s">
        <v>129</v>
      </c>
      <c r="H4" s="368" t="s">
        <v>131</v>
      </c>
      <c r="I4" s="369"/>
      <c r="J4" s="275">
        <v>2022</v>
      </c>
      <c r="K4" s="274">
        <v>2023</v>
      </c>
      <c r="L4" s="274">
        <v>2024</v>
      </c>
      <c r="M4" s="274">
        <v>2025</v>
      </c>
    </row>
    <row r="5" spans="1:19" x14ac:dyDescent="0.25">
      <c r="A5" s="273" t="s">
        <v>105</v>
      </c>
      <c r="B5" s="272">
        <v>1006</v>
      </c>
      <c r="C5" s="271">
        <v>989</v>
      </c>
      <c r="D5" s="270">
        <v>1066</v>
      </c>
      <c r="E5" s="269">
        <v>988</v>
      </c>
      <c r="F5" s="268">
        <v>979</v>
      </c>
      <c r="G5" s="268">
        <f>G7</f>
        <v>1008</v>
      </c>
      <c r="H5" s="267">
        <f>H7</f>
        <v>992</v>
      </c>
      <c r="I5" s="266">
        <f>(G5-H5)/H5</f>
        <v>1.6129032258064516E-2</v>
      </c>
      <c r="J5" s="265">
        <f>(J7+J10+J15)</f>
        <v>1091</v>
      </c>
      <c r="K5" s="264">
        <f>(K7+K10+K15)</f>
        <v>1277</v>
      </c>
      <c r="L5" s="263">
        <f>(L7+L10+L15)</f>
        <v>975</v>
      </c>
      <c r="M5" s="263">
        <f>(M7+M10+M15)</f>
        <v>979</v>
      </c>
    </row>
    <row r="6" spans="1:19" x14ac:dyDescent="0.25">
      <c r="A6" s="262"/>
      <c r="B6" s="258"/>
      <c r="C6" s="258"/>
      <c r="D6" s="257"/>
      <c r="E6" s="204"/>
      <c r="F6" s="256"/>
      <c r="G6" s="261"/>
      <c r="H6" s="207"/>
      <c r="I6" s="218"/>
      <c r="J6" s="216"/>
      <c r="K6" s="260"/>
      <c r="L6" s="260"/>
      <c r="M6" s="260"/>
    </row>
    <row r="7" spans="1:19" x14ac:dyDescent="0.25">
      <c r="A7" s="253" t="s">
        <v>104</v>
      </c>
      <c r="B7" s="210">
        <v>1006</v>
      </c>
      <c r="C7" s="210">
        <v>989</v>
      </c>
      <c r="D7" s="194">
        <v>1066</v>
      </c>
      <c r="E7" s="204">
        <v>988</v>
      </c>
      <c r="F7" s="256">
        <v>979</v>
      </c>
      <c r="G7" s="255">
        <v>1008</v>
      </c>
      <c r="H7" s="207">
        <v>992</v>
      </c>
      <c r="I7" s="206">
        <f>(G7-H7)/H7</f>
        <v>1.6129032258064516E-2</v>
      </c>
      <c r="J7" s="204">
        <v>1091</v>
      </c>
      <c r="K7" s="250">
        <v>1277</v>
      </c>
      <c r="L7" s="250">
        <v>975</v>
      </c>
      <c r="M7" s="250">
        <v>979</v>
      </c>
    </row>
    <row r="8" spans="1:19" x14ac:dyDescent="0.25">
      <c r="A8" s="252" t="s">
        <v>52</v>
      </c>
      <c r="B8" s="209">
        <v>1006</v>
      </c>
      <c r="C8" s="210">
        <v>989</v>
      </c>
      <c r="D8" s="203">
        <v>1066</v>
      </c>
      <c r="E8" s="204">
        <v>988</v>
      </c>
      <c r="F8" s="256">
        <v>979</v>
      </c>
      <c r="G8" s="255">
        <v>1008</v>
      </c>
      <c r="H8" s="259">
        <v>992</v>
      </c>
      <c r="I8" s="206">
        <f>(G8-H8)/H8</f>
        <v>1.6129032258064516E-2</v>
      </c>
      <c r="J8" s="204">
        <v>1091</v>
      </c>
      <c r="K8" s="250">
        <v>1277</v>
      </c>
      <c r="L8" s="250">
        <v>975</v>
      </c>
      <c r="M8" s="250">
        <v>979</v>
      </c>
    </row>
    <row r="9" spans="1:19" x14ac:dyDescent="0.25">
      <c r="A9" s="252"/>
      <c r="B9" s="258"/>
      <c r="C9" s="258"/>
      <c r="D9" s="257"/>
      <c r="E9" s="208"/>
      <c r="F9" s="208"/>
      <c r="G9" s="256"/>
      <c r="H9" s="207"/>
      <c r="I9" s="206"/>
      <c r="J9" s="216"/>
      <c r="K9" s="254"/>
      <c r="L9" s="254"/>
      <c r="M9" s="254"/>
    </row>
    <row r="10" spans="1:19" x14ac:dyDescent="0.25">
      <c r="A10" s="253" t="s">
        <v>103</v>
      </c>
      <c r="B10" s="194"/>
      <c r="C10" s="210"/>
      <c r="D10" s="194"/>
      <c r="E10" s="208"/>
      <c r="F10" s="256"/>
      <c r="G10" s="255"/>
      <c r="H10" s="207"/>
      <c r="I10" s="206"/>
      <c r="J10" s="216"/>
      <c r="K10" s="254"/>
      <c r="L10" s="254"/>
      <c r="M10" s="254"/>
      <c r="S10" s="191"/>
    </row>
    <row r="11" spans="1:19" x14ac:dyDescent="0.25">
      <c r="A11" s="252" t="s">
        <v>52</v>
      </c>
      <c r="B11" s="194"/>
      <c r="C11" s="210"/>
      <c r="D11" s="194"/>
      <c r="E11" s="208"/>
      <c r="F11" s="208"/>
      <c r="G11" s="256"/>
      <c r="H11" s="207"/>
      <c r="I11" s="206"/>
      <c r="J11" s="216"/>
      <c r="K11" s="254"/>
      <c r="L11" s="254"/>
      <c r="M11" s="254"/>
      <c r="P11" s="191"/>
      <c r="Q11" s="191"/>
      <c r="S11" s="191"/>
    </row>
    <row r="12" spans="1:19" x14ac:dyDescent="0.25">
      <c r="A12" s="252"/>
      <c r="B12" s="194"/>
      <c r="C12" s="210"/>
      <c r="D12" s="194"/>
      <c r="E12" s="208"/>
      <c r="F12" s="208"/>
      <c r="G12" s="256"/>
      <c r="H12" s="207"/>
      <c r="I12" s="206"/>
      <c r="J12" s="216"/>
      <c r="K12" s="254"/>
      <c r="L12" s="254"/>
      <c r="M12" s="254"/>
      <c r="P12" s="191"/>
      <c r="Q12" s="191"/>
      <c r="R12" s="191"/>
    </row>
    <row r="13" spans="1:19" x14ac:dyDescent="0.25">
      <c r="A13" s="252" t="s">
        <v>102</v>
      </c>
      <c r="B13" s="194"/>
      <c r="C13" s="210"/>
      <c r="D13" s="210"/>
      <c r="E13" s="208"/>
      <c r="F13" s="208"/>
      <c r="G13" s="256"/>
      <c r="H13" s="207"/>
      <c r="I13" s="206"/>
      <c r="J13" s="216"/>
      <c r="K13" s="254"/>
      <c r="L13" s="254"/>
      <c r="M13" s="254"/>
    </row>
    <row r="14" spans="1:19" x14ac:dyDescent="0.25">
      <c r="A14" s="252"/>
      <c r="B14" s="210"/>
      <c r="C14" s="210"/>
      <c r="D14" s="210"/>
      <c r="E14" s="208"/>
      <c r="F14" s="256"/>
      <c r="G14" s="255"/>
      <c r="H14" s="207"/>
      <c r="I14" s="206"/>
      <c r="J14" s="216"/>
      <c r="K14" s="254"/>
      <c r="L14" s="254"/>
      <c r="M14" s="254"/>
    </row>
    <row r="15" spans="1:19" x14ac:dyDescent="0.25">
      <c r="A15" s="253" t="s">
        <v>101</v>
      </c>
      <c r="B15" s="210"/>
      <c r="C15" s="210"/>
      <c r="D15" s="210"/>
      <c r="E15" s="208"/>
      <c r="F15" s="241"/>
      <c r="G15" s="251"/>
      <c r="H15" s="207"/>
      <c r="I15" s="206"/>
      <c r="J15" s="204"/>
      <c r="K15" s="250"/>
      <c r="L15" s="250"/>
      <c r="M15" s="250"/>
    </row>
    <row r="16" spans="1:19" x14ac:dyDescent="0.25">
      <c r="A16" s="252" t="s">
        <v>52</v>
      </c>
      <c r="B16" s="210"/>
      <c r="C16" s="210"/>
      <c r="D16" s="210"/>
      <c r="E16" s="210"/>
      <c r="F16" s="241"/>
      <c r="G16" s="251"/>
      <c r="H16" s="207"/>
      <c r="I16" s="206"/>
      <c r="J16" s="204"/>
      <c r="K16" s="250"/>
      <c r="L16" s="250"/>
      <c r="M16" s="250"/>
    </row>
    <row r="17" spans="1:18" ht="15.75" thickBot="1" x14ac:dyDescent="0.3">
      <c r="A17" s="249"/>
      <c r="B17" s="248"/>
      <c r="C17" s="248"/>
      <c r="D17" s="248"/>
      <c r="E17" s="248"/>
      <c r="F17" s="248"/>
      <c r="G17" s="247"/>
      <c r="H17" s="246"/>
      <c r="I17" s="245"/>
      <c r="J17" s="244"/>
      <c r="K17" s="243"/>
      <c r="L17" s="243"/>
      <c r="M17" s="243"/>
    </row>
    <row r="18" spans="1:18" x14ac:dyDescent="0.25">
      <c r="A18" s="193"/>
      <c r="B18" s="192"/>
      <c r="C18" s="192"/>
      <c r="D18" s="192"/>
      <c r="E18" s="192"/>
      <c r="F18" s="192"/>
      <c r="G18" s="192"/>
      <c r="H18" s="192"/>
      <c r="I18" s="241"/>
      <c r="J18" s="192"/>
      <c r="K18" s="192"/>
      <c r="L18" s="192"/>
    </row>
    <row r="19" spans="1:18" x14ac:dyDescent="0.25">
      <c r="A19" s="193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</row>
    <row r="20" spans="1:18" x14ac:dyDescent="0.25">
      <c r="A20" s="193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</row>
    <row r="21" spans="1:18" x14ac:dyDescent="0.25">
      <c r="A21" s="193"/>
      <c r="B21" s="192"/>
      <c r="C21" s="192"/>
      <c r="D21" s="192"/>
      <c r="E21" s="192"/>
      <c r="F21" s="192"/>
      <c r="G21" s="242"/>
      <c r="H21" s="192"/>
      <c r="I21" s="192"/>
      <c r="J21" s="192"/>
      <c r="K21" s="241"/>
      <c r="L21" s="192"/>
    </row>
    <row r="22" spans="1:18" x14ac:dyDescent="0.25">
      <c r="A22" s="193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3" spans="1:18" ht="15.75" thickBot="1" x14ac:dyDescent="0.3">
      <c r="A23" s="370" t="s">
        <v>100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</row>
    <row r="24" spans="1:18" x14ac:dyDescent="0.25">
      <c r="A24" s="240"/>
      <c r="B24" s="360" t="s">
        <v>88</v>
      </c>
      <c r="C24" s="361"/>
      <c r="D24" s="362"/>
      <c r="E24" s="362"/>
      <c r="F24" s="362"/>
      <c r="G24" s="362"/>
      <c r="H24" s="363"/>
      <c r="I24" s="364"/>
      <c r="J24" s="365" t="s">
        <v>99</v>
      </c>
      <c r="K24" s="366"/>
      <c r="L24" s="366"/>
      <c r="M24" s="367"/>
      <c r="O24" s="191"/>
      <c r="R24" s="191"/>
    </row>
    <row r="25" spans="1:18" x14ac:dyDescent="0.25">
      <c r="A25" s="239"/>
      <c r="B25" s="238" t="s">
        <v>85</v>
      </c>
      <c r="C25" s="238" t="s">
        <v>84</v>
      </c>
      <c r="D25" s="238" t="s">
        <v>83</v>
      </c>
      <c r="E25" s="238" t="s">
        <v>82</v>
      </c>
      <c r="F25" s="238" t="s">
        <v>81</v>
      </c>
      <c r="G25" s="237" t="s">
        <v>129</v>
      </c>
      <c r="H25" s="368" t="s">
        <v>131</v>
      </c>
      <c r="I25" s="369"/>
      <c r="J25" s="236">
        <v>2022</v>
      </c>
      <c r="K25" s="235">
        <v>2023</v>
      </c>
      <c r="L25" s="234">
        <v>2024</v>
      </c>
      <c r="M25" s="233">
        <v>2025</v>
      </c>
      <c r="O25" s="191"/>
    </row>
    <row r="26" spans="1:18" x14ac:dyDescent="0.25">
      <c r="A26" s="211"/>
      <c r="B26" s="232"/>
      <c r="C26" s="231"/>
      <c r="D26" s="232"/>
      <c r="E26" s="231"/>
      <c r="F26" s="231"/>
      <c r="G26" s="230"/>
      <c r="H26" s="229"/>
      <c r="I26" s="228"/>
      <c r="J26" s="226"/>
      <c r="K26" s="226"/>
      <c r="L26" s="227"/>
      <c r="M26" s="226"/>
      <c r="Q26" s="191"/>
    </row>
    <row r="27" spans="1:18" x14ac:dyDescent="0.25">
      <c r="A27" s="225" t="s">
        <v>98</v>
      </c>
      <c r="B27" s="220">
        <v>12526</v>
      </c>
      <c r="C27" s="220">
        <v>12511</v>
      </c>
      <c r="D27" s="220">
        <f>SUM(D29:D34)</f>
        <v>12497</v>
      </c>
      <c r="E27" s="220">
        <v>12492</v>
      </c>
      <c r="F27" s="220">
        <f>SUM(F29:F34)</f>
        <v>12454</v>
      </c>
      <c r="G27" s="220">
        <f>SUM(G28:G34)</f>
        <v>12441</v>
      </c>
      <c r="H27" s="224">
        <f>SUM(H29:H34)</f>
        <v>12695</v>
      </c>
      <c r="I27" s="206">
        <f>(G27-H27)/H27</f>
        <v>-2.0007877116975187E-2</v>
      </c>
      <c r="J27" s="223">
        <f>SUM(J29:J34)</f>
        <v>12075</v>
      </c>
      <c r="K27" s="222">
        <f>SUM(K29:K34)</f>
        <v>13295</v>
      </c>
      <c r="L27" s="221">
        <f>SUM(L29:L34)</f>
        <v>12708</v>
      </c>
      <c r="M27" s="220">
        <f>SUM(M28:M34)</f>
        <v>12454</v>
      </c>
      <c r="N27" s="191"/>
      <c r="Q27" s="191"/>
    </row>
    <row r="28" spans="1:18" x14ac:dyDescent="0.25">
      <c r="A28" s="211"/>
      <c r="B28" s="210"/>
      <c r="C28" s="208"/>
      <c r="D28" s="208"/>
      <c r="E28" s="219"/>
      <c r="F28" s="219"/>
      <c r="G28" s="219"/>
      <c r="H28" s="207"/>
      <c r="I28" s="218"/>
      <c r="J28" s="217"/>
      <c r="K28" s="216"/>
      <c r="L28" s="216"/>
      <c r="M28" s="208"/>
      <c r="N28" s="215"/>
    </row>
    <row r="29" spans="1:18" x14ac:dyDescent="0.25">
      <c r="A29" s="211" t="s">
        <v>97</v>
      </c>
      <c r="B29" s="210">
        <v>449</v>
      </c>
      <c r="C29" s="210">
        <v>471</v>
      </c>
      <c r="D29" s="208">
        <v>429</v>
      </c>
      <c r="E29" s="208">
        <v>413</v>
      </c>
      <c r="F29" s="209">
        <v>433</v>
      </c>
      <c r="G29" s="208">
        <f>Census!G6</f>
        <v>426</v>
      </c>
      <c r="H29" s="207">
        <f>Census!H6</f>
        <v>200</v>
      </c>
      <c r="I29" s="206">
        <f t="shared" ref="I29:I34" si="0">(F29-H29)/H29</f>
        <v>1.165</v>
      </c>
      <c r="J29" s="205">
        <v>1050</v>
      </c>
      <c r="K29" s="204">
        <v>665</v>
      </c>
      <c r="L29" s="204">
        <v>203</v>
      </c>
      <c r="M29" s="203">
        <f>Census!M6</f>
        <v>433</v>
      </c>
    </row>
    <row r="30" spans="1:18" x14ac:dyDescent="0.25">
      <c r="A30" s="211" t="s">
        <v>96</v>
      </c>
      <c r="B30" s="210">
        <v>1033</v>
      </c>
      <c r="C30" s="210">
        <v>1039</v>
      </c>
      <c r="D30" s="208">
        <v>1012</v>
      </c>
      <c r="E30" s="208">
        <v>1047</v>
      </c>
      <c r="F30" s="209">
        <v>1047</v>
      </c>
      <c r="G30" s="208">
        <f>Census!G55</f>
        <v>1027</v>
      </c>
      <c r="H30" s="207">
        <f>Census!H55</f>
        <v>985</v>
      </c>
      <c r="I30" s="206">
        <f t="shared" si="0"/>
        <v>6.2944162436548226E-2</v>
      </c>
      <c r="J30" s="205">
        <v>505</v>
      </c>
      <c r="K30" s="205">
        <v>984</v>
      </c>
      <c r="L30" s="204">
        <v>988</v>
      </c>
      <c r="M30" s="203">
        <f>Census!M55</f>
        <v>1047</v>
      </c>
      <c r="N30" s="188" t="s">
        <v>95</v>
      </c>
    </row>
    <row r="31" spans="1:18" x14ac:dyDescent="0.25">
      <c r="A31" s="211" t="s">
        <v>94</v>
      </c>
      <c r="B31" s="209">
        <v>814</v>
      </c>
      <c r="C31" s="209">
        <v>849</v>
      </c>
      <c r="D31" s="208">
        <v>826</v>
      </c>
      <c r="E31" s="208">
        <v>860</v>
      </c>
      <c r="F31" s="209">
        <v>902</v>
      </c>
      <c r="G31" s="208">
        <f>Census!G13+Census!G19+Census!G25+Census!G30+Census!G44+Census!G50+Census!G31+Census!G40</f>
        <v>891</v>
      </c>
      <c r="H31" s="214">
        <f>Census!H13+Census!H25+Census!H31+Census!H48</f>
        <v>783</v>
      </c>
      <c r="I31" s="206">
        <f t="shared" si="0"/>
        <v>0.15197956577266922</v>
      </c>
      <c r="J31" s="213">
        <v>736</v>
      </c>
      <c r="K31" s="213">
        <v>708</v>
      </c>
      <c r="L31" s="212">
        <v>790</v>
      </c>
      <c r="M31" s="208">
        <f>Census!M13+Census!M19+Census!M25+Census!M30+Census!M44+Census!M50+Census!M31+Census!M40</f>
        <v>902</v>
      </c>
    </row>
    <row r="32" spans="1:18" x14ac:dyDescent="0.25">
      <c r="A32" s="211" t="s">
        <v>93</v>
      </c>
      <c r="B32" s="210">
        <v>8320</v>
      </c>
      <c r="C32" s="210">
        <v>8289</v>
      </c>
      <c r="D32" s="208">
        <v>8413</v>
      </c>
      <c r="E32" s="208">
        <v>8335</v>
      </c>
      <c r="F32" s="209">
        <v>8270</v>
      </c>
      <c r="G32" s="208">
        <f>Census!G9+Census!G24+Census!G29+Census!G33+Census!G38+Census!G42+Census!G48+Census!G49+Census!G53+G7</f>
        <v>8290</v>
      </c>
      <c r="H32" s="207">
        <v>6117</v>
      </c>
      <c r="I32" s="206">
        <f t="shared" si="0"/>
        <v>0.35196991989537357</v>
      </c>
      <c r="J32" s="213">
        <v>5208</v>
      </c>
      <c r="K32" s="213">
        <v>6421</v>
      </c>
      <c r="L32" s="212">
        <v>6120</v>
      </c>
      <c r="M32" s="208">
        <v>8270</v>
      </c>
    </row>
    <row r="33" spans="1:15" x14ac:dyDescent="0.25">
      <c r="A33" s="211" t="s">
        <v>92</v>
      </c>
      <c r="B33" s="210">
        <v>1112</v>
      </c>
      <c r="C33" s="210">
        <v>1108</v>
      </c>
      <c r="D33" s="208">
        <v>1111</v>
      </c>
      <c r="E33" s="209">
        <v>1113</v>
      </c>
      <c r="F33" s="209">
        <v>1089</v>
      </c>
      <c r="G33" s="208">
        <f>Census!G21+Census!G12</f>
        <v>1095</v>
      </c>
      <c r="H33" s="207">
        <f>Census!H12+Census!H21+Census!H24+Census!H42</f>
        <v>4117</v>
      </c>
      <c r="I33" s="206">
        <f t="shared" si="0"/>
        <v>-0.73548700510080156</v>
      </c>
      <c r="J33" s="205">
        <v>4146</v>
      </c>
      <c r="K33" s="205">
        <v>4194</v>
      </c>
      <c r="L33" s="204">
        <v>4127</v>
      </c>
      <c r="M33" s="203">
        <f>Census!M21+Census!M12</f>
        <v>1089</v>
      </c>
    </row>
    <row r="34" spans="1:15" ht="15.75" thickBot="1" x14ac:dyDescent="0.3">
      <c r="A34" s="202" t="s">
        <v>91</v>
      </c>
      <c r="B34" s="201">
        <v>798</v>
      </c>
      <c r="C34" s="201">
        <v>755</v>
      </c>
      <c r="D34" s="195">
        <v>706</v>
      </c>
      <c r="E34" s="200">
        <v>724</v>
      </c>
      <c r="F34" s="200">
        <v>713</v>
      </c>
      <c r="G34" s="195">
        <f>Census!G14+Census!G15+Census!G26+Census!G39+Census!G43+Census!G45+Census!G51+Census!G52</f>
        <v>712</v>
      </c>
      <c r="H34" s="199">
        <f>Census!H14+Census!H43+Census!H45+Census!H52</f>
        <v>493</v>
      </c>
      <c r="I34" s="198">
        <f t="shared" si="0"/>
        <v>0.44624746450304259</v>
      </c>
      <c r="J34" s="197">
        <v>430</v>
      </c>
      <c r="K34" s="197">
        <v>323</v>
      </c>
      <c r="L34" s="196">
        <v>480</v>
      </c>
      <c r="M34" s="195">
        <f>Census!M14+Census!M15+Census!M26+Census!M39+Census!M43+Census!M45+Census!M51+Census!M52</f>
        <v>713</v>
      </c>
      <c r="O34" s="191"/>
    </row>
    <row r="35" spans="1:15" x14ac:dyDescent="0.25">
      <c r="A35" s="193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O35" s="191"/>
    </row>
    <row r="36" spans="1:15" x14ac:dyDescent="0.25">
      <c r="A36" s="193" t="s">
        <v>90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</row>
    <row r="37" spans="1:15" x14ac:dyDescent="0.25">
      <c r="A37" s="193" t="s">
        <v>89</v>
      </c>
      <c r="B37" s="192"/>
      <c r="C37" s="192"/>
      <c r="D37" s="192"/>
      <c r="E37" s="192"/>
      <c r="F37" s="192"/>
      <c r="G37" s="192"/>
      <c r="H37" s="194"/>
      <c r="I37" s="192"/>
      <c r="J37" s="192"/>
      <c r="K37" s="192"/>
      <c r="L37" s="192"/>
      <c r="O37" s="191"/>
    </row>
    <row r="38" spans="1:15" x14ac:dyDescent="0.25">
      <c r="A38" s="193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</row>
    <row r="41" spans="1:15" x14ac:dyDescent="0.25">
      <c r="A41" s="191"/>
      <c r="B41" s="190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  <ignoredErrors>
    <ignoredError sqref="G27 I2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3B1D-569E-4A58-81CF-BFC369E1C9BB}">
  <dimension ref="A2:P49"/>
  <sheetViews>
    <sheetView showGridLines="0" zoomScaleNormal="100" workbookViewId="0">
      <selection activeCell="I32" sqref="I32"/>
    </sheetView>
  </sheetViews>
  <sheetFormatPr defaultColWidth="9.140625" defaultRowHeight="15" x14ac:dyDescent="0.25"/>
  <cols>
    <col min="1" max="1" width="29.85546875" style="188" customWidth="1"/>
    <col min="2" max="2" width="7.42578125" style="189" customWidth="1"/>
    <col min="3" max="4" width="7.5703125" style="189" customWidth="1"/>
    <col min="5" max="5" width="8" style="189" customWidth="1"/>
    <col min="6" max="6" width="8.28515625" style="189" customWidth="1"/>
    <col min="7" max="7" width="8.5703125" style="188" customWidth="1"/>
    <col min="8" max="8" width="8.28515625" style="188" customWidth="1"/>
    <col min="9" max="9" width="8.85546875" style="188" customWidth="1"/>
    <col min="10" max="16384" width="9.140625" style="188"/>
  </cols>
  <sheetData>
    <row r="2" spans="1:11" ht="15.75" thickBot="1" x14ac:dyDescent="0.3">
      <c r="A2" s="370" t="s">
        <v>124</v>
      </c>
      <c r="B2" s="370"/>
      <c r="C2" s="370"/>
      <c r="D2" s="370"/>
      <c r="E2" s="370"/>
      <c r="F2" s="370"/>
      <c r="G2" s="370"/>
      <c r="H2" s="370"/>
      <c r="I2" s="370"/>
    </row>
    <row r="3" spans="1:11" ht="15" customHeight="1" thickBot="1" x14ac:dyDescent="0.3">
      <c r="A3" s="289"/>
      <c r="B3" s="288" t="s">
        <v>85</v>
      </c>
      <c r="C3" s="288" t="s">
        <v>84</v>
      </c>
      <c r="D3" s="288" t="s">
        <v>83</v>
      </c>
      <c r="E3" s="326" t="s">
        <v>82</v>
      </c>
      <c r="F3" s="325" t="s">
        <v>81</v>
      </c>
      <c r="G3" s="324" t="s">
        <v>129</v>
      </c>
      <c r="H3" s="375" t="s">
        <v>130</v>
      </c>
      <c r="I3" s="376"/>
    </row>
    <row r="4" spans="1:11" x14ac:dyDescent="0.25">
      <c r="A4" s="207" t="s">
        <v>123</v>
      </c>
      <c r="B4" s="323">
        <v>245</v>
      </c>
      <c r="C4" s="323">
        <v>328</v>
      </c>
      <c r="D4" s="323">
        <v>311</v>
      </c>
      <c r="E4" s="322">
        <v>330</v>
      </c>
      <c r="F4" s="321">
        <v>297</v>
      </c>
      <c r="G4" s="320">
        <v>300</v>
      </c>
      <c r="H4" s="319">
        <v>308</v>
      </c>
      <c r="I4" s="318">
        <f>(G4-H4)/H4</f>
        <v>-2.5974025974025976E-2</v>
      </c>
    </row>
    <row r="5" spans="1:11" x14ac:dyDescent="0.25">
      <c r="A5" s="207"/>
      <c r="B5" s="210"/>
      <c r="C5" s="208"/>
      <c r="D5" s="208"/>
      <c r="E5" s="208"/>
      <c r="F5" s="316"/>
      <c r="G5" s="315"/>
      <c r="H5" s="313"/>
      <c r="I5" s="218"/>
    </row>
    <row r="6" spans="1:11" x14ac:dyDescent="0.25">
      <c r="A6" s="207" t="s">
        <v>122</v>
      </c>
      <c r="B6" s="210">
        <v>399</v>
      </c>
      <c r="C6" s="208">
        <v>482</v>
      </c>
      <c r="D6" s="208">
        <v>456</v>
      </c>
      <c r="E6" s="256">
        <v>442</v>
      </c>
      <c r="F6" s="317">
        <v>454</v>
      </c>
      <c r="G6" s="315">
        <f>G8+G12+G14</f>
        <v>435</v>
      </c>
      <c r="H6" s="313">
        <f>H8+H12+H14</f>
        <v>449</v>
      </c>
      <c r="I6" s="206">
        <f>(G6-H6)/H6</f>
        <v>-3.1180400890868598E-2</v>
      </c>
    </row>
    <row r="7" spans="1:11" x14ac:dyDescent="0.25">
      <c r="A7" s="207"/>
      <c r="B7" s="210"/>
      <c r="C7" s="208"/>
      <c r="D7" s="208"/>
      <c r="E7" s="256"/>
      <c r="F7" s="317"/>
      <c r="G7" s="314"/>
      <c r="H7" s="313"/>
      <c r="I7" s="218"/>
      <c r="K7" s="191"/>
    </row>
    <row r="8" spans="1:11" x14ac:dyDescent="0.25">
      <c r="A8" s="207" t="s">
        <v>112</v>
      </c>
      <c r="B8" s="210">
        <v>169</v>
      </c>
      <c r="C8" s="208">
        <v>195</v>
      </c>
      <c r="D8" s="208">
        <v>222</v>
      </c>
      <c r="E8" s="208">
        <v>222</v>
      </c>
      <c r="F8" s="316">
        <v>200</v>
      </c>
      <c r="G8" s="315">
        <f>SUM(G9:G10)</f>
        <v>189</v>
      </c>
      <c r="H8" s="313">
        <f>H9+H10</f>
        <v>180</v>
      </c>
      <c r="I8" s="206">
        <f>(G8-H8)/H8</f>
        <v>0.05</v>
      </c>
      <c r="K8" s="191"/>
    </row>
    <row r="9" spans="1:11" x14ac:dyDescent="0.25">
      <c r="A9" s="207" t="s">
        <v>117</v>
      </c>
      <c r="B9" s="312">
        <v>161</v>
      </c>
      <c r="C9" s="311">
        <v>189</v>
      </c>
      <c r="D9" s="311">
        <v>201</v>
      </c>
      <c r="E9" s="311">
        <v>207</v>
      </c>
      <c r="F9" s="309">
        <v>178</v>
      </c>
      <c r="G9" s="310">
        <v>181</v>
      </c>
      <c r="H9" s="309">
        <v>170</v>
      </c>
      <c r="I9" s="206">
        <f>(G9-H9)/H9</f>
        <v>6.4705882352941183E-2</v>
      </c>
    </row>
    <row r="10" spans="1:11" x14ac:dyDescent="0.25">
      <c r="A10" s="207" t="s">
        <v>110</v>
      </c>
      <c r="B10" s="312">
        <v>8</v>
      </c>
      <c r="C10" s="311">
        <v>6</v>
      </c>
      <c r="D10" s="311">
        <v>21</v>
      </c>
      <c r="E10" s="311">
        <v>15</v>
      </c>
      <c r="F10" s="309">
        <v>22</v>
      </c>
      <c r="G10" s="310">
        <v>8</v>
      </c>
      <c r="H10" s="309">
        <v>10</v>
      </c>
      <c r="I10" s="206">
        <f>(G10-H10)/H10</f>
        <v>-0.2</v>
      </c>
    </row>
    <row r="11" spans="1:11" x14ac:dyDescent="0.25">
      <c r="A11" s="207"/>
      <c r="B11" s="210"/>
      <c r="C11" s="208"/>
      <c r="D11" s="208"/>
      <c r="E11" s="208"/>
      <c r="F11" s="316"/>
      <c r="G11" s="314"/>
      <c r="H11" s="313"/>
      <c r="I11" s="218"/>
    </row>
    <row r="12" spans="1:11" x14ac:dyDescent="0.25">
      <c r="A12" s="207" t="s">
        <v>121</v>
      </c>
      <c r="B12" s="312">
        <v>215</v>
      </c>
      <c r="C12" s="311">
        <v>260</v>
      </c>
      <c r="D12" s="311">
        <v>206</v>
      </c>
      <c r="E12" s="311">
        <v>190</v>
      </c>
      <c r="F12" s="309">
        <v>232</v>
      </c>
      <c r="G12" s="310">
        <v>213</v>
      </c>
      <c r="H12" s="309">
        <v>233</v>
      </c>
      <c r="I12" s="206">
        <f>(G12-H12)/H12</f>
        <v>-8.5836909871244635E-2</v>
      </c>
    </row>
    <row r="13" spans="1:11" x14ac:dyDescent="0.25">
      <c r="A13" s="207"/>
      <c r="B13" s="312"/>
      <c r="C13" s="311"/>
      <c r="D13" s="311"/>
      <c r="E13" s="311"/>
      <c r="F13" s="309"/>
      <c r="G13" s="310"/>
      <c r="H13" s="309"/>
      <c r="I13" s="206"/>
    </row>
    <row r="14" spans="1:11" ht="15.75" thickBot="1" x14ac:dyDescent="0.3">
      <c r="A14" s="199" t="s">
        <v>120</v>
      </c>
      <c r="B14" s="308">
        <v>15</v>
      </c>
      <c r="C14" s="307">
        <v>27</v>
      </c>
      <c r="D14" s="307">
        <v>28</v>
      </c>
      <c r="E14" s="307">
        <v>30</v>
      </c>
      <c r="F14" s="306">
        <v>22</v>
      </c>
      <c r="G14" s="305">
        <v>33</v>
      </c>
      <c r="H14" s="304">
        <v>36</v>
      </c>
      <c r="I14" s="198">
        <f>(G14-H14)/H14</f>
        <v>-8.3333333333333329E-2</v>
      </c>
    </row>
    <row r="15" spans="1:11" x14ac:dyDescent="0.25">
      <c r="A15" s="193"/>
      <c r="B15" s="192"/>
      <c r="C15" s="192"/>
      <c r="D15" s="192"/>
      <c r="E15" s="192"/>
      <c r="F15" s="192"/>
      <c r="G15" s="193"/>
      <c r="H15" s="193"/>
      <c r="I15" s="193"/>
    </row>
    <row r="16" spans="1:11" x14ac:dyDescent="0.25">
      <c r="A16" s="193"/>
      <c r="B16" s="192"/>
      <c r="C16" s="192"/>
      <c r="D16" s="192"/>
      <c r="E16" s="192"/>
      <c r="F16" s="192"/>
      <c r="G16" s="193"/>
      <c r="H16" s="193"/>
      <c r="I16" s="193"/>
    </row>
    <row r="17" spans="1:16" x14ac:dyDescent="0.25">
      <c r="A17" s="302" t="s">
        <v>119</v>
      </c>
      <c r="B17" s="303"/>
      <c r="C17" s="303"/>
      <c r="D17" s="303"/>
      <c r="E17" s="303"/>
      <c r="F17" s="303"/>
      <c r="G17" s="302"/>
      <c r="H17" s="193"/>
      <c r="I17" s="193"/>
    </row>
    <row r="18" spans="1:16" x14ac:dyDescent="0.25">
      <c r="A18" s="193"/>
      <c r="B18" s="192"/>
      <c r="C18" s="192"/>
      <c r="D18" s="192"/>
      <c r="E18" s="192"/>
      <c r="F18" s="192"/>
      <c r="G18" s="193"/>
      <c r="H18" s="193"/>
      <c r="I18" s="193"/>
    </row>
    <row r="19" spans="1:16" x14ac:dyDescent="0.25">
      <c r="A19" s="193"/>
      <c r="B19" s="192"/>
      <c r="C19" s="192"/>
      <c r="D19" s="192"/>
      <c r="E19" s="192"/>
      <c r="F19" s="192"/>
      <c r="G19" s="193"/>
      <c r="H19" s="193"/>
      <c r="I19" s="193"/>
    </row>
    <row r="20" spans="1:16" s="284" customFormat="1" ht="15.75" thickBot="1" x14ac:dyDescent="0.3">
      <c r="A20" s="377" t="s">
        <v>118</v>
      </c>
      <c r="B20" s="377"/>
      <c r="C20" s="377"/>
      <c r="D20" s="377"/>
      <c r="E20" s="377"/>
      <c r="F20" s="377"/>
      <c r="H20" s="301"/>
      <c r="I20" s="301"/>
      <c r="J20" s="301"/>
      <c r="K20" s="301"/>
      <c r="L20" s="301"/>
      <c r="M20" s="301"/>
      <c r="N20" s="301"/>
      <c r="O20" s="301"/>
      <c r="P20" s="301"/>
    </row>
    <row r="21" spans="1:16" x14ac:dyDescent="0.25">
      <c r="A21" s="300"/>
      <c r="B21" s="299">
        <v>2021</v>
      </c>
      <c r="C21" s="299">
        <v>2022</v>
      </c>
      <c r="D21" s="299">
        <v>2023</v>
      </c>
      <c r="E21" s="298">
        <v>2024</v>
      </c>
      <c r="F21" s="298">
        <v>2025</v>
      </c>
    </row>
    <row r="22" spans="1:16" x14ac:dyDescent="0.25">
      <c r="A22" s="297" t="s">
        <v>114</v>
      </c>
      <c r="B22" s="204">
        <v>4133</v>
      </c>
      <c r="C22" s="204">
        <v>5190</v>
      </c>
      <c r="D22" s="296">
        <v>5551</v>
      </c>
      <c r="E22" s="281">
        <v>4621</v>
      </c>
      <c r="F22" s="281">
        <v>5059</v>
      </c>
    </row>
    <row r="23" spans="1:16" x14ac:dyDescent="0.25">
      <c r="A23" s="295"/>
      <c r="B23" s="204"/>
      <c r="C23" s="204"/>
      <c r="D23" s="204"/>
      <c r="E23" s="281"/>
      <c r="F23" s="281"/>
    </row>
    <row r="24" spans="1:16" x14ac:dyDescent="0.25">
      <c r="A24" s="294" t="s">
        <v>113</v>
      </c>
      <c r="B24" s="204">
        <f>SUM(B26+B30+B32)</f>
        <v>8592</v>
      </c>
      <c r="C24" s="204">
        <f>SUM(C26+C30+C32)</f>
        <v>5491</v>
      </c>
      <c r="D24" s="204">
        <f>SUM(D26+D30+D32)</f>
        <v>4434</v>
      </c>
      <c r="E24" s="281">
        <f>SUM(E26+E30+E32)</f>
        <v>5702</v>
      </c>
      <c r="F24" s="281">
        <f>SUM(F26+F30+F32)</f>
        <v>5803</v>
      </c>
    </row>
    <row r="25" spans="1:16" x14ac:dyDescent="0.25">
      <c r="A25" s="295"/>
      <c r="B25" s="204"/>
      <c r="C25" s="204"/>
      <c r="D25" s="204"/>
      <c r="E25" s="281"/>
      <c r="F25" s="281"/>
    </row>
    <row r="26" spans="1:16" x14ac:dyDescent="0.25">
      <c r="A26" s="295" t="s">
        <v>112</v>
      </c>
      <c r="B26" s="204">
        <f>SUM(B27:B28)</f>
        <v>1810</v>
      </c>
      <c r="C26" s="204">
        <f>SUM(C27:C28)</f>
        <v>1605</v>
      </c>
      <c r="D26" s="204">
        <f>SUM(D27:D28)</f>
        <v>2125</v>
      </c>
      <c r="E26" s="281">
        <f>SUM(E27:E28)</f>
        <v>2296</v>
      </c>
      <c r="F26" s="281">
        <f>SUM(F27:F28)</f>
        <v>2536</v>
      </c>
    </row>
    <row r="27" spans="1:16" x14ac:dyDescent="0.25">
      <c r="A27" s="295" t="s">
        <v>117</v>
      </c>
      <c r="B27" s="204">
        <v>1705</v>
      </c>
      <c r="C27" s="204">
        <v>1506</v>
      </c>
      <c r="D27" s="204">
        <v>2032</v>
      </c>
      <c r="E27" s="281">
        <v>2177</v>
      </c>
      <c r="F27" s="281">
        <v>2379</v>
      </c>
    </row>
    <row r="28" spans="1:16" x14ac:dyDescent="0.25">
      <c r="A28" s="295" t="s">
        <v>110</v>
      </c>
      <c r="B28" s="204">
        <v>105</v>
      </c>
      <c r="C28" s="204">
        <v>99</v>
      </c>
      <c r="D28" s="204">
        <v>93</v>
      </c>
      <c r="E28" s="281">
        <v>119</v>
      </c>
      <c r="F28" s="281">
        <v>157</v>
      </c>
    </row>
    <row r="29" spans="1:16" x14ac:dyDescent="0.25">
      <c r="A29" s="295"/>
      <c r="B29" s="204"/>
      <c r="C29" s="204"/>
      <c r="D29" s="204"/>
      <c r="E29" s="281"/>
      <c r="F29" s="281"/>
    </row>
    <row r="30" spans="1:16" x14ac:dyDescent="0.25">
      <c r="A30" s="294" t="s">
        <v>109</v>
      </c>
      <c r="B30" s="204">
        <v>6059</v>
      </c>
      <c r="C30" s="204">
        <v>3147</v>
      </c>
      <c r="D30" s="204">
        <v>1601</v>
      </c>
      <c r="E30" s="281">
        <v>2877</v>
      </c>
      <c r="F30" s="281">
        <v>2887</v>
      </c>
    </row>
    <row r="31" spans="1:16" x14ac:dyDescent="0.25">
      <c r="A31" s="293"/>
      <c r="B31" s="292"/>
      <c r="C31" s="292"/>
      <c r="D31" s="292"/>
      <c r="E31" s="281"/>
      <c r="F31" s="281"/>
    </row>
    <row r="32" spans="1:16" ht="15.75" thickBot="1" x14ac:dyDescent="0.3">
      <c r="A32" s="291" t="s">
        <v>116</v>
      </c>
      <c r="B32" s="290">
        <v>723</v>
      </c>
      <c r="C32" s="290">
        <v>739</v>
      </c>
      <c r="D32" s="290">
        <v>708</v>
      </c>
      <c r="E32" s="278">
        <v>529</v>
      </c>
      <c r="F32" s="278">
        <v>380</v>
      </c>
    </row>
    <row r="33" spans="1:13" x14ac:dyDescent="0.25">
      <c r="A33" s="191"/>
      <c r="B33" s="190"/>
      <c r="C33" s="190"/>
      <c r="D33" s="190"/>
      <c r="E33" s="190"/>
      <c r="F33" s="190"/>
    </row>
    <row r="34" spans="1:13" x14ac:dyDescent="0.25">
      <c r="A34" s="191"/>
      <c r="B34" s="190"/>
      <c r="C34" s="190"/>
      <c r="D34" s="190"/>
      <c r="E34" s="190"/>
      <c r="F34" s="190"/>
    </row>
    <row r="37" spans="1:13" ht="15.75" thickBot="1" x14ac:dyDescent="0.3">
      <c r="A37" s="370" t="s">
        <v>115</v>
      </c>
      <c r="B37" s="370"/>
      <c r="C37" s="370"/>
      <c r="D37" s="370"/>
      <c r="E37" s="370"/>
      <c r="F37" s="370"/>
    </row>
    <row r="38" spans="1:13" x14ac:dyDescent="0.25">
      <c r="A38" s="289"/>
      <c r="B38" s="288">
        <v>2020</v>
      </c>
      <c r="C38" s="288">
        <v>2021</v>
      </c>
      <c r="D38" s="288">
        <v>2022</v>
      </c>
      <c r="E38" s="287">
        <v>2023</v>
      </c>
      <c r="F38" s="287">
        <v>2024</v>
      </c>
    </row>
    <row r="39" spans="1:13" x14ac:dyDescent="0.25">
      <c r="A39" s="207" t="s">
        <v>114</v>
      </c>
      <c r="B39" s="286">
        <v>3997</v>
      </c>
      <c r="C39" s="286">
        <v>4581</v>
      </c>
      <c r="D39" s="286">
        <v>5520</v>
      </c>
      <c r="E39" s="285">
        <v>5508</v>
      </c>
      <c r="F39" s="285">
        <v>3729</v>
      </c>
    </row>
    <row r="40" spans="1:13" x14ac:dyDescent="0.25">
      <c r="A40" s="207"/>
      <c r="B40" s="210"/>
      <c r="C40" s="210"/>
      <c r="D40" s="210"/>
      <c r="E40" s="281"/>
      <c r="F40" s="281"/>
    </row>
    <row r="41" spans="1:13" x14ac:dyDescent="0.25">
      <c r="A41" s="282" t="s">
        <v>113</v>
      </c>
      <c r="B41" s="210">
        <f>SUM(B43+B47+B49)</f>
        <v>9748</v>
      </c>
      <c r="C41" s="210">
        <f>SUM(C43+C47+C49)</f>
        <v>4798</v>
      </c>
      <c r="D41" s="210">
        <f>SUM(D43+D47+D49)</f>
        <v>5293</v>
      </c>
      <c r="E41" s="281">
        <v>5640</v>
      </c>
      <c r="F41" s="281">
        <f>F43+F47+F49</f>
        <v>5428</v>
      </c>
      <c r="H41" s="283"/>
      <c r="I41" s="283"/>
      <c r="J41" s="283"/>
      <c r="K41" s="283"/>
    </row>
    <row r="42" spans="1:13" x14ac:dyDescent="0.25">
      <c r="A42" s="207"/>
      <c r="B42" s="210"/>
      <c r="C42" s="210"/>
      <c r="D42" s="210"/>
      <c r="E42" s="281"/>
      <c r="F42" s="281"/>
    </row>
    <row r="43" spans="1:13" x14ac:dyDescent="0.25">
      <c r="A43" s="207" t="s">
        <v>112</v>
      </c>
      <c r="B43" s="210">
        <f>SUM(B44:B45)</f>
        <v>2554</v>
      </c>
      <c r="C43" s="210">
        <f>SUM(C44:C45)</f>
        <v>1399</v>
      </c>
      <c r="D43" s="210">
        <f>SUM(D44:D45)</f>
        <v>1825</v>
      </c>
      <c r="E43" s="281">
        <f>SUM(E44:E45)</f>
        <v>2240</v>
      </c>
      <c r="F43" s="281">
        <f>SUM(F44:F45)</f>
        <v>2323</v>
      </c>
      <c r="H43" s="284"/>
      <c r="I43" s="284"/>
      <c r="J43" s="284"/>
      <c r="K43" s="284"/>
      <c r="L43" s="284"/>
      <c r="M43" s="284"/>
    </row>
    <row r="44" spans="1:13" x14ac:dyDescent="0.25">
      <c r="A44" s="207" t="s">
        <v>111</v>
      </c>
      <c r="B44" s="210">
        <v>2402</v>
      </c>
      <c r="C44" s="210">
        <v>1310</v>
      </c>
      <c r="D44" s="210">
        <v>1721</v>
      </c>
      <c r="E44" s="281">
        <v>2148</v>
      </c>
      <c r="F44" s="281">
        <v>2202</v>
      </c>
      <c r="H44" s="284"/>
      <c r="I44" s="284"/>
      <c r="J44" s="284"/>
      <c r="K44" s="284"/>
      <c r="L44" s="284"/>
    </row>
    <row r="45" spans="1:13" x14ac:dyDescent="0.25">
      <c r="A45" s="207" t="s">
        <v>110</v>
      </c>
      <c r="B45" s="210">
        <v>152</v>
      </c>
      <c r="C45" s="210">
        <v>89</v>
      </c>
      <c r="D45" s="210">
        <v>104</v>
      </c>
      <c r="E45" s="281">
        <v>92</v>
      </c>
      <c r="F45" s="281">
        <v>121</v>
      </c>
      <c r="H45" s="283"/>
      <c r="I45" s="283"/>
      <c r="J45" s="283"/>
      <c r="K45" s="283"/>
      <c r="L45" s="283"/>
      <c r="M45" s="283"/>
    </row>
    <row r="46" spans="1:13" x14ac:dyDescent="0.25">
      <c r="A46" s="207"/>
      <c r="B46" s="210"/>
      <c r="C46" s="210"/>
      <c r="D46" s="210"/>
      <c r="E46" s="281"/>
      <c r="F46" s="281"/>
    </row>
    <row r="47" spans="1:13" x14ac:dyDescent="0.25">
      <c r="A47" s="282" t="s">
        <v>109</v>
      </c>
      <c r="B47" s="210">
        <v>6330</v>
      </c>
      <c r="C47" s="210">
        <v>2725</v>
      </c>
      <c r="D47" s="210">
        <v>2683</v>
      </c>
      <c r="E47" s="281">
        <v>2698</v>
      </c>
      <c r="F47" s="281">
        <v>2763</v>
      </c>
    </row>
    <row r="48" spans="1:13" x14ac:dyDescent="0.25">
      <c r="A48" s="207"/>
      <c r="B48" s="210"/>
      <c r="C48" s="210"/>
      <c r="D48" s="210"/>
      <c r="E48" s="281"/>
      <c r="F48" s="281"/>
    </row>
    <row r="49" spans="1:6" ht="15.75" thickBot="1" x14ac:dyDescent="0.3">
      <c r="A49" s="280" t="s">
        <v>108</v>
      </c>
      <c r="B49" s="279">
        <v>864</v>
      </c>
      <c r="C49" s="279">
        <v>674</v>
      </c>
      <c r="D49" s="279">
        <v>785</v>
      </c>
      <c r="E49" s="278">
        <v>702</v>
      </c>
      <c r="F49" s="278">
        <v>342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 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dcterms:created xsi:type="dcterms:W3CDTF">2025-08-05T13:41:28Z</dcterms:created>
  <dcterms:modified xsi:type="dcterms:W3CDTF">2025-08-06T18:41:16Z</dcterms:modified>
</cp:coreProperties>
</file>