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BCC2ADC6-E576-4B9E-B56B-A3F8674F0624}" xr6:coauthVersionLast="46" xr6:coauthVersionMax="46" xr10:uidLastSave="{00000000-0000-0000-0000-000000000000}"/>
  <bookViews>
    <workbookView xWindow="768" yWindow="768" windowWidth="22140" windowHeight="11820" tabRatio="598" activeTab="3" xr2:uid="{00000000-000D-0000-FFFF-FFFF00000000}"/>
  </bookViews>
  <sheets>
    <sheet name="Sheet4" sheetId="1" r:id="rId1"/>
    <sheet name="Sheet1" sheetId="4" r:id="rId2"/>
    <sheet name="Sheet2" sheetId="3" r:id="rId3"/>
    <sheet name="Sheet3" sheetId="2" r:id="rId4"/>
  </sheets>
  <definedNames>
    <definedName name="_xlnm.Print_Area" localSheetId="2">Sheet2!$A$1:$M$37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8" i="4"/>
  <c r="H5" i="4" l="1"/>
  <c r="G7" i="2"/>
  <c r="L9" i="3" l="1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I8" i="4"/>
  <c r="D26" i="3"/>
  <c r="B26" i="3"/>
  <c r="E26" i="3"/>
  <c r="C26" i="3"/>
  <c r="E14" i="1"/>
  <c r="G32" i="1"/>
  <c r="L26" i="3"/>
  <c r="K26" i="3"/>
  <c r="G14" i="1" l="1"/>
  <c r="I5" i="4"/>
  <c r="H14" i="1" s="1"/>
  <c r="I14" i="1" s="1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<sst xmlns="http://schemas.openxmlformats.org/spreadsheetml/2006/main" count="168" uniqueCount="128">
  <si>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</si>
  <si>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</si>
  <si>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</si>
  <si>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</si>
  <si>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</si>
  <si>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</si>
  <si>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</si>
  <si>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</si>
  <si>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</si>
  <si>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</si>
  <si>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</si>
  <si>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</si>
  <si>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</si>
  <si>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</si>
  <si>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</si>
  <si>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</si>
  <si>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</si>
  <si>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</si>
  <si>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</si>
  <si>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</si>
  <si>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</si>
  <si>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</si>
  <si>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</si>
  <si>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</si>
  <si>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</si>
  <si>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</si>
  <si>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</si>
  <si>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</si>
  <si>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</si>
  <si>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</si>
  <si>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</si>
  <si>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</si>
  <si>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</si>
  <si>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</si>
  <si>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</si>
  <si>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</si>
  <si>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</si>
  <si>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</si>
  <si>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</si>
  <si>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</si>
  <si>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</si>
  <si>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</si>
  <si>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</si>
  <si>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</si>
  <si>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</si>
  <si>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</si>
  <si>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</si>
  <si>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</si>
  <si>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</si>
  <si>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</si>
  <si>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</si>
  <si>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</si>
  <si>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</si>
  <si>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</si>
  <si>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</si>
  <si>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</si>
  <si>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</si>
  <si>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</si>
  <si>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</si>
  <si>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</si>
  <si>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</si>
  <si>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</si>
  <si>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</si>
  <si>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</si>
  <si>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</si>
  <si>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</si>
  <si>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</si>
  <si>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</si>
  <si>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</si>
  <si>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</si>
  <si>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</si>
  <si>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</si>
  <si>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</si>
  <si>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</si>
  <si>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</si>
  <si>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</si>
  <si>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</si>
  <si>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</si>
  <si>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</si>
  <si>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</si>
  <si>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</si>
  <si>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</si>
  <si>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</si>
  <si>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</si>
  <si>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</si>
  <si>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</si>
  <si>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</si>
  <si>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</si>
  <si>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</si>
  <si>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</si>
  <si>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</si>
  <si>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</si>
  <si>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</si>
  <si>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</si>
  <si>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</si>
  <si>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</si>
  <si>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</si>
  <si>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</si>
  <si>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</si>
  <si>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</si>
  <si>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</si>
  <si>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</si>
  <si>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</si>
  <si>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</si>
  <si>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Emergency Medical Home Confinement Furlough</t>
  </si>
  <si>
    <t>Oct</t>
  </si>
  <si>
    <t>Nov</t>
  </si>
  <si>
    <t>Dec</t>
  </si>
  <si>
    <t>RHU 1,2,3 and 4 (SL V)</t>
  </si>
  <si>
    <t>RHU (SL V)</t>
  </si>
  <si>
    <t>*Reentry</t>
  </si>
  <si>
    <t>Jan</t>
  </si>
  <si>
    <t>By Month 2020 - 2021</t>
  </si>
  <si>
    <t>ADMISSIONS AND RELEASES BY MONTH 2020 - 2021</t>
  </si>
  <si>
    <t>ADMISSIONS AND RELEASES BY CALENDAR YEAR (2016 - 2020)</t>
  </si>
  <si>
    <t>Feb</t>
  </si>
  <si>
    <t>PC/RHU (SL V)</t>
  </si>
  <si>
    <t>Office of Compliance and Stratigic Planning</t>
  </si>
  <si>
    <t>* Reentry Program was terminated July 2020 and resumed in Ocober 2020. Transfer of inmates was placed on hold due to Covid.</t>
  </si>
  <si>
    <t>MARCH 2021</t>
  </si>
  <si>
    <t>INMATE COUNTS ON MARCH  31ST</t>
  </si>
  <si>
    <t>ADMISSIONS DURING MARCH</t>
  </si>
  <si>
    <t>RELEASES DURING MARCH</t>
  </si>
  <si>
    <t xml:space="preserve"> April 14, 2021</t>
  </si>
  <si>
    <t>Mar</t>
  </si>
  <si>
    <t>March 2020</t>
  </si>
  <si>
    <t>Marchy 2020</t>
  </si>
  <si>
    <t>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</si>
</sst>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topLeftCell="A24" workbookViewId="0">
      <selection activeCell="O23" sqref="O23"/>
    </sheetView>
  </sheetViews>
  <sheetFormatPr defaultRowHeight="11.4" x14ac:dyDescent="0.2"/>
  <cols>
    <col min="1" max="1" width="8.625" customWidth="1"/>
    <col min="2" max="2" width="14" customWidth="1"/>
    <col min="3" max="3" width="16" customWidth="1"/>
    <col min="4" max="4" width="11.125" customWidth="1"/>
    <col min="5" max="5" width="10.75" customWidth="1"/>
    <col min="7" max="7" width="10.75" customWidth="1"/>
    <col min="8" max="8" width="9.125" customWidth="1"/>
    <col min="9" max="9" width="9.625" customWidth="1"/>
    <col min="10" max="10" width="10.875" customWidth="1"/>
    <col min="11" max="11" width="3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103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77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119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14" t="s">
        <v>120</v>
      </c>
      <c r="B8" s="215"/>
      <c r="C8" s="215"/>
      <c r="D8" s="215"/>
      <c r="E8" s="215"/>
      <c r="F8" s="215"/>
      <c r="G8" s="215"/>
      <c r="H8" s="215"/>
      <c r="I8" s="215"/>
      <c r="J8" s="215"/>
      <c r="K8" s="216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17" t="s">
        <v>50</v>
      </c>
      <c r="C10" s="217"/>
      <c r="D10" s="6"/>
      <c r="E10" s="124">
        <v>2020</v>
      </c>
      <c r="F10" s="104"/>
      <c r="G10" s="124">
        <v>2021</v>
      </c>
      <c r="H10" s="217" t="s">
        <v>51</v>
      </c>
      <c r="I10" s="217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18033</v>
      </c>
      <c r="F12" s="122"/>
      <c r="G12" s="125">
        <f>Sheet1!G3</f>
        <v>12533</v>
      </c>
      <c r="H12" s="106">
        <f>Sheet1!I3</f>
        <v>-0.30499639549714413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108</v>
      </c>
      <c r="F13" s="105"/>
      <c r="G13" s="121">
        <f>Sheet1!G4</f>
        <v>931</v>
      </c>
      <c r="H13" s="106">
        <f>Sheet1!I4</f>
        <v>7.6203703703703702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15748</v>
      </c>
      <c r="F14" s="105"/>
      <c r="G14" s="121">
        <f>Sheet1!$G$5</f>
        <v>10248</v>
      </c>
      <c r="H14" s="106">
        <f>Sheet1!I5</f>
        <v>-0.34925069850139701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20" t="s">
        <v>55</v>
      </c>
      <c r="C15" s="220"/>
      <c r="D15" s="105"/>
      <c r="E15" s="121">
        <f>Sheet2!H4</f>
        <v>2071</v>
      </c>
      <c r="F15" s="105"/>
      <c r="G15" s="121">
        <f>Sheet2!$G$4</f>
        <v>1354</v>
      </c>
      <c r="H15" s="106">
        <f>Sheet2!I4</f>
        <v>-0.34620956059874458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110</v>
      </c>
      <c r="D16" s="6"/>
      <c r="E16" s="97">
        <f>Sheet1!H75</f>
        <v>106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14" t="s">
        <v>121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6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17" t="s">
        <v>50</v>
      </c>
      <c r="C19" s="217"/>
      <c r="D19" s="6"/>
      <c r="E19" s="107">
        <v>2020</v>
      </c>
      <c r="F19" s="103"/>
      <c r="G19" s="150">
        <v>2021</v>
      </c>
      <c r="H19" s="217" t="s">
        <v>51</v>
      </c>
      <c r="I19" s="217"/>
      <c r="J19" s="6"/>
      <c r="K19" s="7"/>
    </row>
    <row r="20" spans="1:11" ht="13.8" x14ac:dyDescent="0.25">
      <c r="A20" s="16"/>
      <c r="B20" s="220" t="s">
        <v>56</v>
      </c>
      <c r="C20" s="220"/>
      <c r="D20" s="105"/>
      <c r="E20" s="156">
        <f>Sheet3!H3</f>
        <v>439</v>
      </c>
      <c r="F20" s="105"/>
      <c r="G20" s="157">
        <f>Sheet3!G3</f>
        <v>407</v>
      </c>
      <c r="H20" s="118">
        <f>Sheet3!I3</f>
        <v>-7.289293849658314E-2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14" t="s">
        <v>122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6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17" t="s">
        <v>50</v>
      </c>
      <c r="C25" s="217"/>
      <c r="D25" s="6"/>
      <c r="E25" s="126">
        <v>2020</v>
      </c>
      <c r="F25" s="103"/>
      <c r="G25" s="127">
        <v>2021</v>
      </c>
      <c r="H25" s="217" t="s">
        <v>51</v>
      </c>
      <c r="I25" s="217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227</v>
      </c>
      <c r="F27" s="105"/>
      <c r="G27" s="121">
        <f>Sheet3!G8</f>
        <v>97</v>
      </c>
      <c r="H27" s="106">
        <f>Sheet3!I8</f>
        <v>-0.57268722466960353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15</v>
      </c>
      <c r="F28" s="105"/>
      <c r="G28" s="121">
        <f>Sheet3!G9</f>
        <v>9</v>
      </c>
      <c r="H28" s="106">
        <f>Sheet3!I9</f>
        <v>-0.4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242</v>
      </c>
      <c r="F29" s="122"/>
      <c r="G29" s="125">
        <f>Sheet3!G7</f>
        <v>106</v>
      </c>
      <c r="H29" s="123">
        <f>Sheet3!I7</f>
        <v>-0.56198347107438018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386</v>
      </c>
      <c r="F30" s="105"/>
      <c r="G30" s="121">
        <f>Sheet3!G11</f>
        <v>339</v>
      </c>
      <c r="H30" s="106">
        <f>Sheet3!I11</f>
        <v>-0.12176165803108809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60</v>
      </c>
      <c r="F31" s="105"/>
      <c r="G31" s="121">
        <f>Sheet3!G13</f>
        <v>61</v>
      </c>
      <c r="H31" s="106">
        <f>Sheet3!I13</f>
        <v>1.6666666666666666E-2</v>
      </c>
      <c r="I31" s="104" t="str">
        <f t="shared" si="0"/>
        <v>increase</v>
      </c>
      <c r="J31" s="104"/>
      <c r="K31" s="7"/>
    </row>
    <row r="32" spans="1:11" ht="13.8" x14ac:dyDescent="0.25">
      <c r="A32" s="16"/>
      <c r="B32" s="224" t="s">
        <v>62</v>
      </c>
      <c r="C32" s="224"/>
      <c r="D32" s="122"/>
      <c r="E32" s="125">
        <f>Sheet3!H5</f>
        <v>688</v>
      </c>
      <c r="F32" s="103"/>
      <c r="G32" s="125">
        <f>Sheet3!G5</f>
        <v>506</v>
      </c>
      <c r="H32" s="123">
        <f>Sheet3!I5</f>
        <v>-0.26453488372093026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3.2" x14ac:dyDescent="0.25">
      <c r="A37" s="5"/>
      <c r="B37" s="96" t="s">
        <v>118</v>
      </c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80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99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98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91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94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90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117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8" customHeight="1" thickBot="1" x14ac:dyDescent="0.3">
      <c r="A50" s="221" t="s">
        <v>123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3"/>
    </row>
    <row r="51" spans="1:11" ht="12" thickTop="1" x14ac:dyDescent="0.2"/>
    <row r="52" spans="1:11" ht="0.75" customHeight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5" right="0.25" top="0.75" bottom="0.75" header="0.3" footer="0.3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F3" sqref="F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112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105</v>
      </c>
      <c r="C2" s="139" t="s">
        <v>106</v>
      </c>
      <c r="D2" s="139" t="s">
        <v>107</v>
      </c>
      <c r="E2" s="139" t="s">
        <v>111</v>
      </c>
      <c r="F2" s="139" t="s">
        <v>115</v>
      </c>
      <c r="G2" s="138" t="s">
        <v>124</v>
      </c>
      <c r="H2" s="196" t="s">
        <v>125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81</v>
      </c>
      <c r="B3" s="158">
        <f>B4+B5+Sheet2!B4+Sheet1!B75</f>
        <v>15435</v>
      </c>
      <c r="C3" s="183">
        <f>C4+C5+Sheet2!C4+Sheet1!C75</f>
        <v>12995</v>
      </c>
      <c r="D3" s="158">
        <f>D4+D5+Sheet2!D4+Sheet1!D75</f>
        <v>12821</v>
      </c>
      <c r="E3" s="158">
        <f>E4+E5+Sheet2!E4+Sheet1!E75</f>
        <v>12743</v>
      </c>
      <c r="F3" s="158">
        <f>F4+F5+Sheet2!F4+Sheet1!F75</f>
        <v>12632</v>
      </c>
      <c r="G3" s="159">
        <f>G4+G5+Sheet2!G4+Sheet1!G75</f>
        <v>12533</v>
      </c>
      <c r="H3" s="159">
        <f>H4+H5+Sheet2!H4+Sheet1!H75</f>
        <v>18033</v>
      </c>
      <c r="I3" s="147">
        <f>(G3-H3)/H3</f>
        <v>-0.30499639549714413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606</v>
      </c>
      <c r="C4" s="27">
        <v>573</v>
      </c>
      <c r="D4" s="27">
        <v>751</v>
      </c>
      <c r="E4" s="27">
        <v>846</v>
      </c>
      <c r="F4" s="27">
        <v>890</v>
      </c>
      <c r="G4" s="128">
        <v>931</v>
      </c>
      <c r="H4" s="128">
        <v>108</v>
      </c>
      <c r="I4" s="137">
        <f>(G4-H4)/H4</f>
        <v>7.6203703703703702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13060</v>
      </c>
      <c r="C5" s="176">
        <f t="shared" si="0"/>
        <v>11064</v>
      </c>
      <c r="D5" s="176">
        <f t="shared" si="0"/>
        <v>10749</v>
      </c>
      <c r="E5" s="31">
        <f t="shared" si="0"/>
        <v>10499</v>
      </c>
      <c r="F5" s="31">
        <f t="shared" si="0"/>
        <v>10323</v>
      </c>
      <c r="G5" s="186">
        <f t="shared" ref="G5:H5" si="1">SUM(G6+G8+G12+G16+G18+G25+G30+G32+G34+G36+G38+G45+G49)</f>
        <v>10248</v>
      </c>
      <c r="H5" s="186">
        <f t="shared" si="1"/>
        <v>15748</v>
      </c>
      <c r="I5" s="153">
        <f>(G5-H5)/H5</f>
        <v>-0.34925069850139701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429</v>
      </c>
      <c r="C6" s="29">
        <v>413</v>
      </c>
      <c r="D6" s="29">
        <v>406</v>
      </c>
      <c r="E6" s="29">
        <v>403</v>
      </c>
      <c r="F6" s="29">
        <v>390</v>
      </c>
      <c r="G6" s="129">
        <v>407</v>
      </c>
      <c r="H6" s="129">
        <v>479</v>
      </c>
      <c r="I6" s="137">
        <f>(G6-H6)/H6</f>
        <v>-0.15031315240083507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1376</v>
      </c>
      <c r="C8" s="172">
        <f t="shared" si="2"/>
        <v>1286</v>
      </c>
      <c r="D8" s="175">
        <f t="shared" si="2"/>
        <v>1287</v>
      </c>
      <c r="E8" s="29">
        <f t="shared" si="2"/>
        <v>1379</v>
      </c>
      <c r="F8" s="29">
        <f t="shared" si="2"/>
        <v>1362</v>
      </c>
      <c r="G8" s="129">
        <f t="shared" ref="G8:H8" si="3">SUM(G9:G10)</f>
        <v>1357</v>
      </c>
      <c r="H8" s="129">
        <f t="shared" si="3"/>
        <v>1499</v>
      </c>
      <c r="I8" s="137">
        <f>(G8-H8)/H8</f>
        <v>-9.4729819879919949E-2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1316</v>
      </c>
      <c r="C9" s="29">
        <v>1231</v>
      </c>
      <c r="D9" s="29">
        <v>1232</v>
      </c>
      <c r="E9" s="29">
        <v>1324</v>
      </c>
      <c r="F9" s="29">
        <v>1310</v>
      </c>
      <c r="G9" s="129">
        <v>1304</v>
      </c>
      <c r="H9" s="129">
        <v>1444</v>
      </c>
      <c r="I9" s="137">
        <f>(G9-H9)/H9</f>
        <v>-9.6952908587257622E-2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116</v>
      </c>
      <c r="B10" s="29">
        <v>60</v>
      </c>
      <c r="C10" s="29">
        <v>55</v>
      </c>
      <c r="D10" s="29">
        <v>55</v>
      </c>
      <c r="E10" s="29">
        <v>55</v>
      </c>
      <c r="F10" s="29">
        <v>52</v>
      </c>
      <c r="G10" s="129">
        <v>53</v>
      </c>
      <c r="H10" s="129">
        <v>55</v>
      </c>
      <c r="I10" s="137">
        <f>(G10-H10)/H10</f>
        <v>-3.6363636363636362E-2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610</v>
      </c>
      <c r="C12" s="172">
        <f t="shared" si="4"/>
        <v>427</v>
      </c>
      <c r="D12" s="174">
        <f t="shared" si="4"/>
        <v>343</v>
      </c>
      <c r="E12" s="29">
        <f t="shared" si="4"/>
        <v>0</v>
      </c>
      <c r="F12" s="29">
        <f t="shared" si="4"/>
        <v>0</v>
      </c>
      <c r="G12" s="129">
        <f t="shared" ref="G12" si="5">SUM(G13:G14)</f>
        <v>0</v>
      </c>
      <c r="H12" s="129">
        <v>537</v>
      </c>
      <c r="I12" s="137">
        <f>(G12-H12)/H12</f>
        <v>-1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530</v>
      </c>
      <c r="C13" s="29">
        <v>401</v>
      </c>
      <c r="D13" s="29">
        <v>279</v>
      </c>
      <c r="E13" s="29"/>
      <c r="F13" s="29"/>
      <c r="G13" s="129"/>
      <c r="H13" s="129">
        <v>403</v>
      </c>
      <c r="I13" s="137">
        <f>(G13-H13)/H13</f>
        <v>-1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80</v>
      </c>
      <c r="C14" s="29">
        <v>26</v>
      </c>
      <c r="D14" s="29">
        <v>64</v>
      </c>
      <c r="E14" s="29"/>
      <c r="F14" s="29"/>
      <c r="G14" s="129"/>
      <c r="H14" s="129">
        <v>134</v>
      </c>
      <c r="I14" s="137">
        <f>(G14-H14)/H14</f>
        <v>-1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11</v>
      </c>
      <c r="C16" s="29">
        <v>5</v>
      </c>
      <c r="D16" s="29">
        <v>4</v>
      </c>
      <c r="E16" s="29">
        <v>10</v>
      </c>
      <c r="F16" s="29">
        <v>10</v>
      </c>
      <c r="G16" s="129">
        <v>9</v>
      </c>
      <c r="H16" s="129">
        <v>13</v>
      </c>
      <c r="I16" s="137">
        <f>(G16-H16)/H16</f>
        <v>-0.30769230769230771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1177</v>
      </c>
      <c r="C18" s="29">
        <f t="shared" si="6"/>
        <v>1141</v>
      </c>
      <c r="D18" s="174">
        <f t="shared" si="6"/>
        <v>1150</v>
      </c>
      <c r="E18" s="29">
        <f t="shared" si="6"/>
        <v>1147</v>
      </c>
      <c r="F18" s="29">
        <f t="shared" si="6"/>
        <v>1141</v>
      </c>
      <c r="G18" s="129">
        <f t="shared" ref="G18:H18" si="7">SUM(G19:G23)</f>
        <v>1123</v>
      </c>
      <c r="H18" s="129">
        <f t="shared" si="7"/>
        <v>1217</v>
      </c>
      <c r="I18" s="137">
        <f>(G18-H18)/H18</f>
        <v>-7.7239112571898111E-2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1130</v>
      </c>
      <c r="C19" s="29">
        <v>1093</v>
      </c>
      <c r="D19" s="29">
        <v>1105</v>
      </c>
      <c r="E19" s="29">
        <v>1099</v>
      </c>
      <c r="F19" s="29">
        <v>1099</v>
      </c>
      <c r="G19" s="129">
        <v>1077</v>
      </c>
      <c r="H19" s="129">
        <v>1169</v>
      </c>
      <c r="I19" s="137">
        <f>(G19-H19)/H19</f>
        <v>-7.8699743370402059E-2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75</v>
      </c>
      <c r="B20" s="29">
        <v>47</v>
      </c>
      <c r="C20" s="29">
        <v>48</v>
      </c>
      <c r="D20" s="29">
        <v>45</v>
      </c>
      <c r="E20" s="29">
        <v>48</v>
      </c>
      <c r="F20" s="29">
        <v>42</v>
      </c>
      <c r="G20" s="129">
        <v>46</v>
      </c>
      <c r="H20" s="129">
        <v>48</v>
      </c>
      <c r="I20" s="137">
        <f>(G20-H20)/H20</f>
        <v>-4.1666666666666664E-2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1119</v>
      </c>
      <c r="C25" s="29">
        <f t="shared" si="8"/>
        <v>944</v>
      </c>
      <c r="D25" s="174">
        <f t="shared" si="8"/>
        <v>893</v>
      </c>
      <c r="E25" s="29">
        <f t="shared" si="8"/>
        <v>838</v>
      </c>
      <c r="F25" s="29">
        <f t="shared" si="8"/>
        <v>838</v>
      </c>
      <c r="G25" s="129">
        <f t="shared" ref="G25:H25" si="9">SUM(G26:G28)</f>
        <v>892</v>
      </c>
      <c r="H25" s="129">
        <f t="shared" si="9"/>
        <v>1322</v>
      </c>
      <c r="I25" s="137">
        <f>(G25-H25)/H25</f>
        <v>-0.32526475037821484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768</v>
      </c>
      <c r="C26" s="29">
        <v>699</v>
      </c>
      <c r="D26" s="29">
        <v>654</v>
      </c>
      <c r="E26" s="29">
        <v>650</v>
      </c>
      <c r="F26" s="29">
        <v>605</v>
      </c>
      <c r="G26" s="129">
        <v>662</v>
      </c>
      <c r="H26" s="129">
        <v>1001</v>
      </c>
      <c r="I26" s="137">
        <f>(G26-H26)/H26</f>
        <v>-0.33866133866133868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351</v>
      </c>
      <c r="C27" s="29">
        <v>245</v>
      </c>
      <c r="D27" s="29">
        <v>239</v>
      </c>
      <c r="E27" s="29">
        <v>188</v>
      </c>
      <c r="F27" s="29">
        <v>233</v>
      </c>
      <c r="G27" s="129">
        <v>230</v>
      </c>
      <c r="H27" s="129">
        <v>321</v>
      </c>
      <c r="I27" s="137">
        <f>(G27-H27)/H27</f>
        <v>-0.2834890965732087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513</v>
      </c>
      <c r="C30" s="29">
        <v>451</v>
      </c>
      <c r="D30" s="29">
        <v>429</v>
      </c>
      <c r="E30" s="29">
        <v>422</v>
      </c>
      <c r="F30" s="29">
        <v>410</v>
      </c>
      <c r="G30" s="129">
        <v>402</v>
      </c>
      <c r="H30" s="129">
        <v>651</v>
      </c>
      <c r="I30" s="137">
        <f>(G30-H30)/H30</f>
        <v>-0.38248847926267282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1291</v>
      </c>
      <c r="C34" s="29">
        <v>1050</v>
      </c>
      <c r="D34" s="29">
        <v>972</v>
      </c>
      <c r="E34" s="29">
        <v>1035</v>
      </c>
      <c r="F34" s="29">
        <v>867</v>
      </c>
      <c r="G34" s="129">
        <v>778</v>
      </c>
      <c r="H34" s="129">
        <v>1628</v>
      </c>
      <c r="I34" s="137">
        <f>(G34-H34)/H34</f>
        <v>-0.52211302211302213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2903</v>
      </c>
      <c r="C36" s="29">
        <v>2535</v>
      </c>
      <c r="D36" s="29">
        <v>2490</v>
      </c>
      <c r="E36" s="29">
        <v>2511</v>
      </c>
      <c r="F36" s="29">
        <v>2478</v>
      </c>
      <c r="G36" s="129">
        <v>2379</v>
      </c>
      <c r="H36" s="129">
        <v>3316</v>
      </c>
      <c r="I36" s="137">
        <f>(G36-H36)/H36</f>
        <v>-0.28256936067551269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2097</v>
      </c>
      <c r="C38" s="29">
        <f t="shared" si="10"/>
        <v>1716</v>
      </c>
      <c r="D38" s="174">
        <f t="shared" si="10"/>
        <v>1802</v>
      </c>
      <c r="E38" s="29">
        <f t="shared" si="10"/>
        <v>1868</v>
      </c>
      <c r="F38" s="29">
        <f t="shared" si="10"/>
        <v>1842</v>
      </c>
      <c r="G38" s="129">
        <f t="shared" ref="G38:H38" si="11">SUM(G39:G43)</f>
        <v>1865</v>
      </c>
      <c r="H38" s="129">
        <f t="shared" si="11"/>
        <v>2232</v>
      </c>
      <c r="I38" s="137">
        <f>(G38-H38)/H38</f>
        <v>-0.16442652329749105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1646</v>
      </c>
      <c r="C39" s="29">
        <v>1435</v>
      </c>
      <c r="D39" s="29">
        <v>1432</v>
      </c>
      <c r="E39" s="29">
        <v>1609</v>
      </c>
      <c r="F39" s="29">
        <v>1571</v>
      </c>
      <c r="G39" s="129">
        <v>1599</v>
      </c>
      <c r="H39" s="129">
        <v>1964</v>
      </c>
      <c r="I39" s="137">
        <f>(G39-H39)/H39</f>
        <v>-0.18584521384928718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108</v>
      </c>
      <c r="B40" s="29">
        <v>126</v>
      </c>
      <c r="C40" s="29">
        <v>40</v>
      </c>
      <c r="D40" s="29">
        <v>103</v>
      </c>
      <c r="E40" s="29">
        <v>47</v>
      </c>
      <c r="F40" s="29">
        <v>47</v>
      </c>
      <c r="G40" s="129">
        <v>37</v>
      </c>
      <c r="H40" s="129">
        <v>133</v>
      </c>
      <c r="I40" s="137">
        <f>(G40-H40)/H40</f>
        <v>-0.72180451127819545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117</v>
      </c>
      <c r="C42" s="29">
        <v>90</v>
      </c>
      <c r="D42" s="29">
        <v>87</v>
      </c>
      <c r="E42" s="29">
        <v>0</v>
      </c>
      <c r="F42" s="29">
        <v>0</v>
      </c>
      <c r="G42" s="129">
        <v>0</v>
      </c>
      <c r="H42" s="129">
        <v>135</v>
      </c>
      <c r="I42" s="137">
        <f>(G42-H42)/H42</f>
        <v>-1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76</v>
      </c>
      <c r="B43" s="29">
        <v>208</v>
      </c>
      <c r="C43" s="29">
        <v>151</v>
      </c>
      <c r="D43" s="29">
        <v>180</v>
      </c>
      <c r="E43" s="29">
        <v>212</v>
      </c>
      <c r="F43" s="29">
        <v>224</v>
      </c>
      <c r="G43" s="129">
        <v>229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86</v>
      </c>
      <c r="B45" s="29">
        <f t="shared" ref="B45:F45" si="12">SUM(B46:B47)</f>
        <v>519</v>
      </c>
      <c r="C45" s="29">
        <f t="shared" si="12"/>
        <v>427</v>
      </c>
      <c r="D45" s="175">
        <f t="shared" si="12"/>
        <v>404</v>
      </c>
      <c r="E45" s="29">
        <f t="shared" si="12"/>
        <v>387</v>
      </c>
      <c r="F45" s="29">
        <f t="shared" si="12"/>
        <v>353</v>
      </c>
      <c r="G45" s="129">
        <f t="shared" ref="G45:J45" si="13">SUM(G46:G47)</f>
        <v>370</v>
      </c>
      <c r="H45" s="129">
        <f t="shared" si="13"/>
        <v>553</v>
      </c>
      <c r="I45" s="137">
        <f>(G45-H45)/H45</f>
        <v>-0.3309222423146474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85</v>
      </c>
      <c r="B46" s="29">
        <v>496</v>
      </c>
      <c r="C46" s="29">
        <v>406</v>
      </c>
      <c r="D46" s="29">
        <v>384</v>
      </c>
      <c r="E46" s="29">
        <v>363</v>
      </c>
      <c r="F46" s="29">
        <v>335</v>
      </c>
      <c r="G46" s="129">
        <v>364</v>
      </c>
      <c r="H46" s="129">
        <v>525</v>
      </c>
      <c r="I46" s="137">
        <f>(G46-H46)/H46</f>
        <v>-0.30666666666666664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109</v>
      </c>
      <c r="B47" s="29">
        <v>23</v>
      </c>
      <c r="C47" s="29">
        <v>21</v>
      </c>
      <c r="D47" s="29">
        <v>20</v>
      </c>
      <c r="E47" s="29">
        <v>24</v>
      </c>
      <c r="F47" s="29">
        <v>18</v>
      </c>
      <c r="G47" s="129">
        <v>6</v>
      </c>
      <c r="H47" s="129">
        <v>28</v>
      </c>
      <c r="I47" s="137">
        <f>(G47-H47)/H47</f>
        <v>-0.7857142857142857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92</v>
      </c>
      <c r="B49" s="29">
        <f t="shared" ref="B49:F49" si="14">SUM(B50:B74)</f>
        <v>1015</v>
      </c>
      <c r="C49" s="29">
        <f t="shared" si="14"/>
        <v>669</v>
      </c>
      <c r="D49" s="175">
        <f t="shared" si="14"/>
        <v>569</v>
      </c>
      <c r="E49" s="29">
        <f t="shared" si="14"/>
        <v>499</v>
      </c>
      <c r="F49" s="29">
        <f t="shared" si="14"/>
        <v>632</v>
      </c>
      <c r="G49" s="129">
        <f t="shared" ref="G49:H49" si="15">SUM(G50:G74)</f>
        <v>666</v>
      </c>
      <c r="H49" s="129">
        <f t="shared" si="15"/>
        <v>2301</v>
      </c>
      <c r="I49" s="137">
        <f>(G49-H49)/H49</f>
        <v>-0.71056062581486312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104</v>
      </c>
      <c r="B51" s="29">
        <v>68</v>
      </c>
      <c r="C51" s="29">
        <v>32</v>
      </c>
      <c r="D51" s="29">
        <v>16</v>
      </c>
      <c r="E51" s="29">
        <v>14</v>
      </c>
      <c r="F51" s="29">
        <v>11</v>
      </c>
      <c r="G51" s="129">
        <v>9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84</v>
      </c>
      <c r="B52" s="29">
        <v>25</v>
      </c>
      <c r="C52" s="29">
        <v>0</v>
      </c>
      <c r="D52" s="29">
        <v>0</v>
      </c>
      <c r="E52" s="29">
        <v>0</v>
      </c>
      <c r="F52" s="29">
        <v>0</v>
      </c>
      <c r="G52" s="129">
        <v>0</v>
      </c>
      <c r="H52" s="129">
        <v>77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107</v>
      </c>
      <c r="C53" s="29">
        <v>171</v>
      </c>
      <c r="D53" s="29">
        <v>133</v>
      </c>
      <c r="E53" s="29">
        <v>89</v>
      </c>
      <c r="F53" s="29">
        <v>211</v>
      </c>
      <c r="G53" s="129">
        <v>292</v>
      </c>
      <c r="H53" s="129">
        <v>462</v>
      </c>
      <c r="I53" s="137">
        <f>(G53-H53)/H53</f>
        <v>-0.36796536796536794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21</v>
      </c>
      <c r="C55" s="29">
        <v>12</v>
      </c>
      <c r="D55" s="29">
        <v>9</v>
      </c>
      <c r="E55" s="29">
        <v>13</v>
      </c>
      <c r="F55" s="29">
        <v>10</v>
      </c>
      <c r="G55" s="129">
        <v>7</v>
      </c>
      <c r="H55" s="129">
        <v>45</v>
      </c>
      <c r="I55" s="137">
        <f>(G55-H55)/H55</f>
        <v>-0.84444444444444444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87</v>
      </c>
      <c r="B57" s="29">
        <v>26</v>
      </c>
      <c r="C57" s="29">
        <v>16</v>
      </c>
      <c r="D57" s="29">
        <v>16</v>
      </c>
      <c r="E57" s="29">
        <v>15</v>
      </c>
      <c r="F57" s="29">
        <v>15</v>
      </c>
      <c r="G57" s="129">
        <v>15</v>
      </c>
      <c r="H57" s="129">
        <v>40</v>
      </c>
      <c r="I57" s="137">
        <f t="shared" ref="I57:I64" si="16">(G57-H57)/H57</f>
        <v>-0.625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16</v>
      </c>
      <c r="C58" s="29">
        <v>10</v>
      </c>
      <c r="D58" s="29">
        <v>9</v>
      </c>
      <c r="E58" s="29">
        <v>15</v>
      </c>
      <c r="F58" s="29">
        <v>13</v>
      </c>
      <c r="G58" s="129">
        <v>13</v>
      </c>
      <c r="H58" s="129">
        <v>46</v>
      </c>
      <c r="I58" s="137">
        <f t="shared" si="16"/>
        <v>-0.71739130434782605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40</v>
      </c>
      <c r="C60" s="29">
        <v>26</v>
      </c>
      <c r="D60" s="29">
        <v>23</v>
      </c>
      <c r="E60" s="29">
        <v>24</v>
      </c>
      <c r="F60" s="29">
        <v>19</v>
      </c>
      <c r="G60" s="129">
        <v>19</v>
      </c>
      <c r="H60" s="129">
        <v>78</v>
      </c>
      <c r="I60" s="137">
        <f t="shared" si="16"/>
        <v>-0.75641025641025639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16</v>
      </c>
      <c r="C62" s="29">
        <v>6</v>
      </c>
      <c r="D62" s="29">
        <v>5</v>
      </c>
      <c r="E62" s="29">
        <v>14</v>
      </c>
      <c r="F62" s="29">
        <v>11</v>
      </c>
      <c r="G62" s="129">
        <v>13</v>
      </c>
      <c r="H62" s="129">
        <v>30</v>
      </c>
      <c r="I62" s="137">
        <f t="shared" si="16"/>
        <v>-0.56666666666666665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131</v>
      </c>
      <c r="C63" s="29">
        <v>76</v>
      </c>
      <c r="D63" s="29">
        <v>69</v>
      </c>
      <c r="E63" s="29">
        <v>58</v>
      </c>
      <c r="F63" s="29">
        <v>71</v>
      </c>
      <c r="G63" s="129">
        <v>64</v>
      </c>
      <c r="H63" s="129">
        <v>261</v>
      </c>
      <c r="I63" s="137">
        <f t="shared" si="16"/>
        <v>-0.75478927203065138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84</v>
      </c>
      <c r="C64" s="29">
        <v>55</v>
      </c>
      <c r="D64" s="29">
        <v>55</v>
      </c>
      <c r="E64" s="29">
        <v>50</v>
      </c>
      <c r="F64" s="29">
        <v>62</v>
      </c>
      <c r="G64" s="129">
        <v>54</v>
      </c>
      <c r="H64" s="129">
        <v>168</v>
      </c>
      <c r="I64" s="137">
        <f t="shared" si="16"/>
        <v>-0.6785714285714286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101</v>
      </c>
      <c r="B65" s="29">
        <v>77</v>
      </c>
      <c r="C65" s="29">
        <v>0</v>
      </c>
      <c r="D65" s="29">
        <v>0</v>
      </c>
      <c r="E65" s="29">
        <v>0</v>
      </c>
      <c r="F65" s="29">
        <v>10</v>
      </c>
      <c r="G65" s="129">
        <v>14</v>
      </c>
      <c r="H65" s="129">
        <v>138</v>
      </c>
      <c r="I65" s="137">
        <f>(G65-H65)/H65</f>
        <v>-0.89855072463768115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89</v>
      </c>
      <c r="B66" s="29">
        <v>99</v>
      </c>
      <c r="C66" s="29">
        <v>90</v>
      </c>
      <c r="D66" s="29">
        <v>73</v>
      </c>
      <c r="E66" s="29">
        <v>61</v>
      </c>
      <c r="F66" s="29">
        <v>50</v>
      </c>
      <c r="G66" s="129">
        <v>41</v>
      </c>
      <c r="H66" s="129">
        <v>249</v>
      </c>
      <c r="I66" s="137">
        <f>(G66-H66)/H66</f>
        <v>-0.83534136546184734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102</v>
      </c>
      <c r="B68" s="91">
        <v>24</v>
      </c>
      <c r="C68" s="91">
        <v>15</v>
      </c>
      <c r="D68" s="91">
        <v>14</v>
      </c>
      <c r="E68" s="91">
        <v>13</v>
      </c>
      <c r="F68" s="91">
        <v>14</v>
      </c>
      <c r="G68" s="130">
        <v>12</v>
      </c>
      <c r="H68" s="130">
        <v>61</v>
      </c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96</v>
      </c>
      <c r="B70" s="29"/>
      <c r="C70" s="29"/>
      <c r="D70" s="29"/>
      <c r="E70" s="29"/>
      <c r="F70" s="29"/>
      <c r="G70" s="129"/>
      <c r="H70" s="129"/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88</v>
      </c>
      <c r="B71" s="29">
        <v>134</v>
      </c>
      <c r="C71" s="29">
        <v>83</v>
      </c>
      <c r="D71" s="29">
        <v>78</v>
      </c>
      <c r="E71" s="29">
        <v>72</v>
      </c>
      <c r="F71" s="29">
        <v>76</v>
      </c>
      <c r="G71" s="129">
        <v>61</v>
      </c>
      <c r="H71" s="129">
        <v>306</v>
      </c>
      <c r="I71" s="137">
        <f>(G71-H71)/H71</f>
        <v>-0.80065359477124187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/>
      <c r="I72" s="137"/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97</v>
      </c>
      <c r="B73" s="29"/>
      <c r="C73" s="29"/>
      <c r="D73" s="29"/>
      <c r="E73" s="29"/>
      <c r="F73" s="29"/>
      <c r="G73" s="129"/>
      <c r="H73" s="177"/>
      <c r="I73" s="137"/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147</v>
      </c>
      <c r="C74" s="29">
        <v>77</v>
      </c>
      <c r="D74" s="29">
        <v>69</v>
      </c>
      <c r="E74" s="29">
        <v>61</v>
      </c>
      <c r="F74" s="29">
        <v>59</v>
      </c>
      <c r="G74" s="129">
        <v>52</v>
      </c>
      <c r="H74" s="177">
        <v>340</v>
      </c>
      <c r="I74" s="137">
        <f>(G74-H74)/H74</f>
        <v>-0.84705882352941175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100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106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O24" sqref="O24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112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105</v>
      </c>
      <c r="C3" s="69" t="s">
        <v>106</v>
      </c>
      <c r="D3" s="69" t="s">
        <v>107</v>
      </c>
      <c r="E3" s="69" t="s">
        <v>111</v>
      </c>
      <c r="F3" s="69" t="s">
        <v>115</v>
      </c>
      <c r="G3" s="92" t="s">
        <v>124</v>
      </c>
      <c r="H3" s="161" t="s">
        <v>126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79</v>
      </c>
      <c r="B4" s="73">
        <f t="shared" ref="B4:H4" si="0">(B6+B9+B14)</f>
        <v>1769</v>
      </c>
      <c r="C4" s="73">
        <f t="shared" si="0"/>
        <v>1358</v>
      </c>
      <c r="D4" s="73">
        <f t="shared" si="0"/>
        <v>1321</v>
      </c>
      <c r="E4" s="93">
        <f t="shared" si="0"/>
        <v>1398</v>
      </c>
      <c r="F4" s="93">
        <f t="shared" si="0"/>
        <v>1419</v>
      </c>
      <c r="G4" s="74">
        <f t="shared" si="0"/>
        <v>1354</v>
      </c>
      <c r="H4" s="73">
        <f t="shared" si="0"/>
        <v>2071</v>
      </c>
      <c r="I4" s="75">
        <f>(G4-H4)/H4</f>
        <v>-0.34620956059874458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1355</v>
      </c>
      <c r="C6" s="42">
        <f t="shared" si="1"/>
        <v>1047</v>
      </c>
      <c r="D6" s="42">
        <f t="shared" si="1"/>
        <v>1011</v>
      </c>
      <c r="E6" s="42">
        <f t="shared" si="1"/>
        <v>1082</v>
      </c>
      <c r="F6" s="42">
        <f t="shared" si="1"/>
        <v>1136</v>
      </c>
      <c r="G6" s="43">
        <f t="shared" si="1"/>
        <v>1105</v>
      </c>
      <c r="H6" s="76">
        <f>SUM(H7:H7)</f>
        <v>1541</v>
      </c>
      <c r="I6" s="41">
        <f>(G6-H6)/H6</f>
        <v>-0.2829331602855289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1355</v>
      </c>
      <c r="C7" s="42">
        <v>1047</v>
      </c>
      <c r="D7" s="42">
        <v>1011</v>
      </c>
      <c r="E7" s="42">
        <v>1082</v>
      </c>
      <c r="F7" s="42">
        <v>1136</v>
      </c>
      <c r="G7" s="43">
        <v>1105</v>
      </c>
      <c r="H7" s="76">
        <v>1541</v>
      </c>
      <c r="I7" s="41">
        <f t="shared" ref="I7:I15" si="2">(G7-H7)/H7</f>
        <v>-0.2829331602855289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/>
      <c r="I9" s="41"/>
      <c r="J9" s="76">
        <f>SUM(J10:J12)</f>
        <v>665</v>
      </c>
      <c r="K9" s="42">
        <f>SUM(K10:K12)</f>
        <v>654</v>
      </c>
      <c r="L9" s="42">
        <f>SUM(L10:L12)</f>
        <v>600</v>
      </c>
      <c r="M9" s="195"/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/>
      <c r="I10" s="41"/>
      <c r="J10" s="76">
        <v>404</v>
      </c>
      <c r="K10" s="42">
        <v>391</v>
      </c>
      <c r="L10" s="42">
        <v>354</v>
      </c>
      <c r="M10" s="43"/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/>
      <c r="I12" s="41"/>
      <c r="J12" s="76">
        <v>261</v>
      </c>
      <c r="K12" s="42">
        <v>263</v>
      </c>
      <c r="L12" s="42">
        <v>246</v>
      </c>
      <c r="M12" s="43"/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3">SUM(B15:B16)</f>
        <v>414</v>
      </c>
      <c r="C14" s="42">
        <f t="shared" si="3"/>
        <v>311</v>
      </c>
      <c r="D14" s="42">
        <f t="shared" si="3"/>
        <v>310</v>
      </c>
      <c r="E14" s="42">
        <f t="shared" si="3"/>
        <v>316</v>
      </c>
      <c r="F14" s="42">
        <f t="shared" si="3"/>
        <v>283</v>
      </c>
      <c r="G14" s="43">
        <f t="shared" si="3"/>
        <v>249</v>
      </c>
      <c r="H14" s="76">
        <f t="shared" si="3"/>
        <v>530</v>
      </c>
      <c r="I14" s="41">
        <f t="shared" si="2"/>
        <v>-0.53018867924528301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414</v>
      </c>
      <c r="C15" s="42">
        <v>311</v>
      </c>
      <c r="D15" s="42">
        <v>310</v>
      </c>
      <c r="E15" s="42">
        <v>316</v>
      </c>
      <c r="F15" s="42">
        <v>283</v>
      </c>
      <c r="G15" s="43">
        <v>249</v>
      </c>
      <c r="H15" s="76">
        <v>530</v>
      </c>
      <c r="I15" s="41">
        <f t="shared" si="2"/>
        <v>-0.53018867924528301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112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105</v>
      </c>
      <c r="C24" s="69" t="s">
        <v>106</v>
      </c>
      <c r="D24" s="69" t="s">
        <v>107</v>
      </c>
      <c r="E24" s="69" t="s">
        <v>111</v>
      </c>
      <c r="F24" s="69" t="s">
        <v>115</v>
      </c>
      <c r="G24" s="71" t="s">
        <v>124</v>
      </c>
      <c r="H24" s="161" t="s">
        <v>125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95</v>
      </c>
      <c r="B26" s="81">
        <f>SUM(B28:B33)</f>
        <v>15435</v>
      </c>
      <c r="C26" s="81">
        <f t="shared" ref="C26:M26" si="4">SUM(C28:C33)</f>
        <v>12995</v>
      </c>
      <c r="D26" s="167">
        <f t="shared" si="4"/>
        <v>12821</v>
      </c>
      <c r="E26" s="167">
        <f t="shared" si="4"/>
        <v>12743</v>
      </c>
      <c r="F26" s="167">
        <f t="shared" si="4"/>
        <v>12632</v>
      </c>
      <c r="G26" s="166">
        <f t="shared" si="4"/>
        <v>12533</v>
      </c>
      <c r="H26" s="180">
        <f t="shared" si="4"/>
        <v>18033</v>
      </c>
      <c r="I26" s="82">
        <f>(G26-H26)/H26</f>
        <v>-0.30499639549714413</v>
      </c>
      <c r="J26" s="180">
        <f t="shared" si="4"/>
        <v>19573</v>
      </c>
      <c r="K26" s="77">
        <f t="shared" si="4"/>
        <v>19626</v>
      </c>
      <c r="L26" s="167">
        <f t="shared" si="4"/>
        <v>19052</v>
      </c>
      <c r="M26" s="166">
        <f t="shared" si="4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606</v>
      </c>
      <c r="C28" s="40">
        <f>Sheet1!C4</f>
        <v>573</v>
      </c>
      <c r="D28" s="42">
        <f>Sheet1!D4</f>
        <v>751</v>
      </c>
      <c r="E28" s="42">
        <f>Sheet1!E4</f>
        <v>846</v>
      </c>
      <c r="F28" s="42">
        <f>Sheet1!F4</f>
        <v>890</v>
      </c>
      <c r="G28" s="43">
        <f>Sheet1!G4</f>
        <v>931</v>
      </c>
      <c r="H28" s="181">
        <f>Sheet1!H4</f>
        <v>108</v>
      </c>
      <c r="I28" s="82">
        <f t="shared" ref="I28:I33" si="5">(G28-H28)/H28</f>
        <v>7.6203703703703702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1015</v>
      </c>
      <c r="C29" s="40">
        <f>Sheet1!C49</f>
        <v>669</v>
      </c>
      <c r="D29" s="42">
        <f>Sheet1!D49</f>
        <v>569</v>
      </c>
      <c r="E29" s="42">
        <f>Sheet1!E49</f>
        <v>499</v>
      </c>
      <c r="F29" s="42">
        <f>Sheet1!F49</f>
        <v>632</v>
      </c>
      <c r="G29" s="43">
        <f>Sheet1!G49</f>
        <v>666</v>
      </c>
      <c r="H29" s="181">
        <f>Sheet1!H49</f>
        <v>2301</v>
      </c>
      <c r="I29" s="82">
        <f t="shared" si="5"/>
        <v>-0.71056062581486312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93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997</v>
      </c>
      <c r="C30" s="40">
        <f>C16+C11+Sheet1!C20+Sheet1!C21+Sheet1!C23+Sheet1!C27+Sheet1!C28+Sheet1!C45+Sheet1!C14+Sheet1!C15+Sheet1!C75</f>
        <v>746</v>
      </c>
      <c r="D30" s="40">
        <f>D16+D11+Sheet1!D20+Sheet1!D21+Sheet1!D23+Sheet1!D27+Sheet1!D28+Sheet1!D45+Sheet1!D14+Sheet1!D15+Sheet1!D75</f>
        <v>752</v>
      </c>
      <c r="E30" s="42">
        <f>E16+E11+Sheet1!E20+Sheet1!E21+Sheet1!E23+Sheet1!E27+Sheet1!E28+Sheet1!E45+Sheet1!E14+Sheet1!E15+Sheet1!E75</f>
        <v>623</v>
      </c>
      <c r="F30" s="42">
        <f>F16+F11+Sheet1!F20+Sheet1!F21+Sheet1!F23+Sheet1!F27+Sheet1!F28+Sheet1!F45+Sheet1!F14+Sheet1!F15+Sheet1!F75</f>
        <v>628</v>
      </c>
      <c r="G30" s="43">
        <f>G16+G11+Sheet1!G20+Sheet1!G21+Sheet1!G23+Sheet1!G27+Sheet1!G28+Sheet1!G45+Sheet1!G14+Sheet1!G15+Sheet1!G75</f>
        <v>646</v>
      </c>
      <c r="H30" s="43">
        <f>H16+H11+Sheet1!H20+Sheet1!H21+Sheet1!H23+Sheet1!H27+Sheet1!H28+Sheet1!H45+Sheet1!H14+Sheet1!H15+Sheet1!H75</f>
        <v>1162</v>
      </c>
      <c r="I30" s="82">
        <f t="shared" si="5"/>
        <v>-0.44406196213425131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7673</v>
      </c>
      <c r="C31" s="40">
        <f>C15+C10+C7+Sheet1!C36+Sheet1!C34+Sheet1!C32+Sheet1!C30+Sheet1!C26+Sheet1!C6+Sheet1!C41</f>
        <v>6506</v>
      </c>
      <c r="D31" s="42">
        <f>D15+D10+D7+Sheet1!D36+Sheet1!D34+Sheet1!D32+Sheet1!D30+Sheet1!D26+Sheet1!D6+Sheet1!D41</f>
        <v>6272</v>
      </c>
      <c r="E31" s="42">
        <f>E15+E10+E7+Sheet1!E36+Sheet1!E34+Sheet1!E32+Sheet1!E30+Sheet1!E26+Sheet1!E6+Sheet1!E41</f>
        <v>6419</v>
      </c>
      <c r="F31" s="42">
        <f>F15+F10+F7+Sheet1!F36+Sheet1!F34+Sheet1!F32+Sheet1!F30+Sheet1!F26+Sheet1!F6+Sheet1!F41</f>
        <v>6169</v>
      </c>
      <c r="G31" s="43">
        <f>G15+G10+G7+Sheet1!G36+Sheet1!G34+Sheet1!G32+Sheet1!G30+Sheet1!G26+Sheet1!G6+Sheet1!G41</f>
        <v>5982</v>
      </c>
      <c r="H31" s="43">
        <f>H15+H10+H7+Sheet1!H36+Sheet1!H34+Sheet1!H32+Sheet1!H30+Sheet1!H26+Sheet1!H6+Sheet1!H41</f>
        <v>9146</v>
      </c>
      <c r="I31" s="82">
        <f t="shared" si="5"/>
        <v>-0.34594358189372404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4103</v>
      </c>
      <c r="C32" s="40">
        <f>Sheet1!C39+Sheet1!C19+Sheet1!C16+Sheet1!C9</f>
        <v>3764</v>
      </c>
      <c r="D32" s="42">
        <f>Sheet1!D39+Sheet1!D19+Sheet1!D16+Sheet1!D9</f>
        <v>3773</v>
      </c>
      <c r="E32" s="42">
        <f>Sheet1!E39+Sheet1!E19+Sheet1!E16+Sheet1!E9</f>
        <v>4042</v>
      </c>
      <c r="F32" s="42">
        <f>Sheet1!F39+Sheet1!F19+Sheet1!F16+Sheet1!F9</f>
        <v>3990</v>
      </c>
      <c r="G32" s="43">
        <f>Sheet1!G39+Sheet1!G19+Sheet1!G16+Sheet1!G9</f>
        <v>3989</v>
      </c>
      <c r="H32" s="181">
        <f>Sheet1!H39+Sheet1!H19+Sheet1!H16+Sheet1!H9</f>
        <v>4590</v>
      </c>
      <c r="I32" s="82">
        <f t="shared" si="5"/>
        <v>-0.13093681917211328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1041</v>
      </c>
      <c r="C33" s="52">
        <f>C12+Sheet1!C10+Sheet1!C22+Sheet1!C40+Sheet1!C13+Sheet1!C42+Sheet1!C43</f>
        <v>737</v>
      </c>
      <c r="D33" s="51">
        <f>D12+Sheet1!D10+Sheet1!D22+Sheet1!D40+Sheet1!D13+Sheet1!D42+Sheet1!D43</f>
        <v>704</v>
      </c>
      <c r="E33" s="51">
        <f>E12+Sheet1!E10+Sheet1!E22+Sheet1!E40+Sheet1!E13+Sheet1!E42+Sheet1!E43</f>
        <v>314</v>
      </c>
      <c r="F33" s="51">
        <f>F12+Sheet1!F10+Sheet1!F22+Sheet1!F40+Sheet1!F13+Sheet1!F42+Sheet1!F43</f>
        <v>323</v>
      </c>
      <c r="G33" s="53">
        <f>G12+Sheet1!G10+Sheet1!G22+Sheet1!G40+Sheet1!G13+Sheet1!G42+Sheet1!G43</f>
        <v>319</v>
      </c>
      <c r="H33" s="182">
        <f>H12+Sheet1!H10+Sheet1!H22+Sheet1!H40+Sheet1!H13+Sheet1!H42+Sheet1!H43</f>
        <v>726</v>
      </c>
      <c r="I33" s="83">
        <f t="shared" si="5"/>
        <v>-0.56060606060606055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abSelected="1" zoomScaleNormal="100" workbookViewId="0">
      <selection activeCell="H17" sqref="H17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113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105</v>
      </c>
      <c r="C2" s="35" t="s">
        <v>106</v>
      </c>
      <c r="D2" s="35" t="s">
        <v>107</v>
      </c>
      <c r="E2" s="35" t="s">
        <v>111</v>
      </c>
      <c r="F2" s="36" t="s">
        <v>115</v>
      </c>
      <c r="G2" s="36" t="s">
        <v>124</v>
      </c>
      <c r="H2" s="160" t="s">
        <v>127</v>
      </c>
      <c r="I2" s="37"/>
    </row>
    <row r="3" spans="1:9" x14ac:dyDescent="0.25">
      <c r="A3" s="38" t="s">
        <v>2</v>
      </c>
      <c r="B3" s="164">
        <v>377</v>
      </c>
      <c r="C3" s="164">
        <v>314</v>
      </c>
      <c r="D3" s="164">
        <v>343</v>
      </c>
      <c r="E3" s="164">
        <v>372</v>
      </c>
      <c r="F3" s="163">
        <v>348</v>
      </c>
      <c r="G3" s="163">
        <v>407</v>
      </c>
      <c r="H3" s="39">
        <v>439</v>
      </c>
      <c r="I3" s="41">
        <f>(G3-H3)/H3</f>
        <v>-7.289293849658314E-2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623</v>
      </c>
      <c r="C5" s="44">
        <f t="shared" si="0"/>
        <v>2754</v>
      </c>
      <c r="D5" s="44">
        <f t="shared" si="0"/>
        <v>517</v>
      </c>
      <c r="E5" s="44">
        <f t="shared" si="0"/>
        <v>450</v>
      </c>
      <c r="F5" s="45">
        <f t="shared" si="0"/>
        <v>459</v>
      </c>
      <c r="G5" s="45">
        <f t="shared" si="0"/>
        <v>506</v>
      </c>
      <c r="H5" s="45">
        <f t="shared" si="0"/>
        <v>688</v>
      </c>
      <c r="I5" s="41">
        <f>(G5-H5)/H5</f>
        <v>-0.26453488372093026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228</v>
      </c>
      <c r="C7" s="42">
        <f t="shared" si="1"/>
        <v>135</v>
      </c>
      <c r="D7" s="42">
        <f t="shared" si="1"/>
        <v>128</v>
      </c>
      <c r="E7" s="42">
        <f t="shared" si="1"/>
        <v>107</v>
      </c>
      <c r="F7" s="43">
        <f t="shared" si="1"/>
        <v>97</v>
      </c>
      <c r="G7" s="43">
        <f t="shared" si="1"/>
        <v>106</v>
      </c>
      <c r="H7" s="43">
        <f t="shared" si="1"/>
        <v>242</v>
      </c>
      <c r="I7" s="41">
        <f>(G7-H7)/H7</f>
        <v>-0.56198347107438018</v>
      </c>
    </row>
    <row r="8" spans="1:9" x14ac:dyDescent="0.25">
      <c r="A8" s="38" t="s">
        <v>5</v>
      </c>
      <c r="B8" s="48">
        <v>221</v>
      </c>
      <c r="C8" s="48">
        <v>124</v>
      </c>
      <c r="D8" s="48">
        <v>118</v>
      </c>
      <c r="E8" s="48">
        <v>101</v>
      </c>
      <c r="F8" s="49">
        <v>93</v>
      </c>
      <c r="G8" s="49">
        <v>97</v>
      </c>
      <c r="H8" s="49">
        <v>227</v>
      </c>
      <c r="I8" s="41">
        <f>(G8-H8)/H8</f>
        <v>-0.57268722466960353</v>
      </c>
    </row>
    <row r="9" spans="1:9" x14ac:dyDescent="0.25">
      <c r="A9" s="38" t="s">
        <v>6</v>
      </c>
      <c r="B9" s="48">
        <v>7</v>
      </c>
      <c r="C9" s="48">
        <v>11</v>
      </c>
      <c r="D9" s="48">
        <v>10</v>
      </c>
      <c r="E9" s="48">
        <v>6</v>
      </c>
      <c r="F9" s="49">
        <v>4</v>
      </c>
      <c r="G9" s="49">
        <v>9</v>
      </c>
      <c r="H9" s="49">
        <v>15</v>
      </c>
      <c r="I9" s="41">
        <f>(G9-H9)/H9</f>
        <v>-0.4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340</v>
      </c>
      <c r="C11" s="48">
        <v>2565</v>
      </c>
      <c r="D11" s="48">
        <v>333</v>
      </c>
      <c r="E11" s="48">
        <v>301</v>
      </c>
      <c r="F11" s="49">
        <v>313</v>
      </c>
      <c r="G11" s="49">
        <v>339</v>
      </c>
      <c r="H11" s="49">
        <v>386</v>
      </c>
      <c r="I11" s="41">
        <f>(G11-H11)/H11</f>
        <v>-0.12176165803108809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55</v>
      </c>
      <c r="C13" s="51">
        <v>54</v>
      </c>
      <c r="D13" s="51">
        <v>56</v>
      </c>
      <c r="E13" s="51">
        <v>42</v>
      </c>
      <c r="F13" s="53">
        <v>49</v>
      </c>
      <c r="G13" s="53">
        <v>61</v>
      </c>
      <c r="H13" s="53">
        <v>60</v>
      </c>
      <c r="I13" s="152">
        <f>(G13-H13)/H13</f>
        <v>1.6666666666666666E-2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114</v>
      </c>
      <c r="B38" s="32"/>
      <c r="C38" s="32"/>
      <c r="D38" s="32"/>
      <c r="E38" s="32"/>
      <c r="F38" s="32"/>
    </row>
    <row r="39" spans="1:6" x14ac:dyDescent="0.25">
      <c r="A39" s="34"/>
      <c r="B39" s="35">
        <v>2016</v>
      </c>
      <c r="C39" s="35">
        <v>2017</v>
      </c>
      <c r="D39" s="35">
        <v>2018</v>
      </c>
      <c r="E39" s="35">
        <v>2019</v>
      </c>
      <c r="F39" s="36">
        <v>2020</v>
      </c>
    </row>
    <row r="40" spans="1:6" x14ac:dyDescent="0.25">
      <c r="A40" s="38" t="s">
        <v>9</v>
      </c>
      <c r="B40" s="133">
        <v>9192</v>
      </c>
      <c r="C40" s="133">
        <v>9113</v>
      </c>
      <c r="D40" s="133">
        <v>8131</v>
      </c>
      <c r="E40" s="133">
        <v>7468</v>
      </c>
      <c r="F40" s="148">
        <v>3978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9824</v>
      </c>
      <c r="C42" s="42">
        <f>SUM(C44+C48+C50)</f>
        <v>9272</v>
      </c>
      <c r="D42" s="42">
        <f>SUM(D44+D48+D50)</f>
        <v>8343</v>
      </c>
      <c r="E42" s="42">
        <f>SUM(E44+E48+E50)</f>
        <v>8248</v>
      </c>
      <c r="F42" s="43">
        <f>SUM(F44+F48+F50)</f>
        <v>9734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2718</v>
      </c>
      <c r="C44" s="42">
        <f>SUM(C45:C46)</f>
        <v>2526</v>
      </c>
      <c r="D44" s="42">
        <f>SUM(D45:D46)</f>
        <v>2331</v>
      </c>
      <c r="E44" s="42">
        <f>SUM(E45:E46)</f>
        <v>2459</v>
      </c>
      <c r="F44" s="43">
        <f>SUM(F45:F46)</f>
        <v>2554</v>
      </c>
    </row>
    <row r="45" spans="1:6" x14ac:dyDescent="0.25">
      <c r="A45" s="38" t="s">
        <v>10</v>
      </c>
      <c r="B45" s="42">
        <v>2520</v>
      </c>
      <c r="C45" s="42">
        <v>2330</v>
      </c>
      <c r="D45" s="42">
        <v>2184</v>
      </c>
      <c r="E45" s="42">
        <v>2301</v>
      </c>
      <c r="F45" s="43">
        <v>2402</v>
      </c>
    </row>
    <row r="46" spans="1:6" x14ac:dyDescent="0.25">
      <c r="A46" s="38" t="s">
        <v>6</v>
      </c>
      <c r="B46" s="42">
        <v>198</v>
      </c>
      <c r="C46" s="42">
        <v>196</v>
      </c>
      <c r="D46" s="42">
        <v>147</v>
      </c>
      <c r="E46" s="42">
        <v>158</v>
      </c>
      <c r="F46" s="43">
        <v>152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5290</v>
      </c>
      <c r="C48" s="42">
        <v>5077</v>
      </c>
      <c r="D48" s="42">
        <v>4673</v>
      </c>
      <c r="E48" s="42">
        <v>4491</v>
      </c>
      <c r="F48" s="43">
        <v>6330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1816</v>
      </c>
      <c r="C50" s="63">
        <v>1669</v>
      </c>
      <c r="D50" s="63">
        <v>1339</v>
      </c>
      <c r="E50" s="63">
        <v>1298</v>
      </c>
      <c r="F50" s="149">
        <v>850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2021-04-14T10:23:40Z</cp:lastPrinted>
  <dcterms:created xsi:type="dcterms:W3CDTF">1998-03-05T15:19:01Z</dcterms:created>
  <dcterms:modified xsi:type="dcterms:W3CDTF">2021-04-14T13:07:53Z</dcterms:modified>
</cp:coreProperties>
</file>