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ebra\PAPU\Monthly Reports\Updated Monthly Reports\"/>
    </mc:Choice>
  </mc:AlternateContent>
  <bookViews>
    <workbookView xWindow="0" yWindow="0" windowWidth="20490" windowHeight="7755" activeTab="3"/>
  </bookViews>
  <sheets>
    <sheet name=" Sheet1" sheetId="2" r:id="rId1"/>
    <sheet name="Sheet2" sheetId="3" r:id="rId2"/>
    <sheet name="Sheet3" sheetId="4" r:id="rId3"/>
    <sheet name="Sheet4 " sheetId="5" r:id="rId4"/>
  </sheets>
  <externalReferences>
    <externalReference r:id="rId5"/>
  </externalReferences>
  <definedNames>
    <definedName name="_xlnm.Print_Area" localSheetId="1">Sheet2!$A$2:$M$38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2" l="1"/>
  <c r="B7" i="2"/>
  <c r="D7" i="2"/>
  <c r="C7" i="2"/>
  <c r="C11" i="2"/>
  <c r="B34" i="3" l="1"/>
  <c r="B33" i="3"/>
  <c r="B32" i="3"/>
  <c r="B31" i="3"/>
  <c r="B30" i="3"/>
  <c r="B29" i="3"/>
  <c r="C34" i="3"/>
  <c r="C33" i="3"/>
  <c r="C32" i="3"/>
  <c r="C31" i="3"/>
  <c r="C30" i="3"/>
  <c r="C29" i="3"/>
  <c r="C5" i="2"/>
  <c r="B5" i="2"/>
  <c r="D5" i="2"/>
  <c r="D33" i="3"/>
  <c r="D34" i="3"/>
  <c r="E34" i="3"/>
  <c r="E33" i="3"/>
  <c r="E32" i="3"/>
  <c r="D32" i="3"/>
  <c r="D31" i="3"/>
  <c r="D30" i="3"/>
  <c r="D29" i="3"/>
  <c r="G5" i="2"/>
  <c r="F5" i="2"/>
  <c r="E31" i="3"/>
  <c r="E30" i="3"/>
  <c r="E29" i="3"/>
  <c r="F27" i="3"/>
  <c r="F34" i="3"/>
  <c r="F33" i="3"/>
  <c r="F32" i="3"/>
  <c r="F31" i="3"/>
  <c r="F30" i="3"/>
  <c r="F29" i="3"/>
  <c r="G34" i="3"/>
  <c r="G33" i="3"/>
  <c r="G32" i="3"/>
  <c r="G31" i="3"/>
  <c r="G30" i="3"/>
  <c r="G29" i="3"/>
  <c r="G27" i="3" l="1"/>
  <c r="H8" i="4"/>
  <c r="H6" i="4" s="1"/>
  <c r="F8" i="4" l="1"/>
  <c r="F6" i="4"/>
  <c r="E8" i="4"/>
  <c r="E6" i="4" s="1"/>
  <c r="D8" i="4"/>
  <c r="D6" i="4"/>
  <c r="C8" i="4"/>
  <c r="C6" i="4" s="1"/>
  <c r="B8" i="4"/>
  <c r="B6" i="4" s="1"/>
  <c r="H5" i="2" l="1"/>
  <c r="H5" i="3"/>
  <c r="G5" i="3" l="1"/>
  <c r="F5" i="3"/>
  <c r="E5" i="3"/>
  <c r="D5" i="3"/>
  <c r="C5" i="3"/>
  <c r="B5" i="3"/>
  <c r="F47" i="2" l="1"/>
  <c r="F43" i="2"/>
  <c r="F37" i="2"/>
  <c r="F26" i="2"/>
  <c r="F22" i="2"/>
  <c r="F11" i="2"/>
  <c r="F7" i="2"/>
  <c r="E43" i="2"/>
  <c r="E37" i="2"/>
  <c r="E26" i="2"/>
  <c r="E22" i="2"/>
  <c r="E11" i="2"/>
  <c r="E7" i="2"/>
  <c r="E5" i="2" s="1"/>
  <c r="D47" i="2"/>
  <c r="D43" i="2"/>
  <c r="D37" i="2"/>
  <c r="D26" i="2"/>
  <c r="D22" i="2"/>
  <c r="D11" i="2"/>
  <c r="C47" i="2"/>
  <c r="C43" i="2"/>
  <c r="C37" i="2"/>
  <c r="C26" i="2"/>
  <c r="C22" i="2"/>
  <c r="B47" i="2"/>
  <c r="B43" i="2"/>
  <c r="B37" i="2"/>
  <c r="B26" i="2"/>
  <c r="B22" i="2"/>
  <c r="B11" i="2"/>
  <c r="E14" i="5"/>
  <c r="G14" i="5"/>
  <c r="E16" i="5"/>
  <c r="G16" i="5"/>
  <c r="E23" i="5"/>
  <c r="G23" i="5"/>
  <c r="E31" i="5"/>
  <c r="G31" i="5"/>
  <c r="E32" i="5"/>
  <c r="G32" i="5"/>
  <c r="E33" i="5"/>
  <c r="E34" i="5"/>
  <c r="G34" i="5"/>
  <c r="E35" i="5"/>
  <c r="G35" i="5"/>
  <c r="E36" i="5"/>
  <c r="I4" i="4"/>
  <c r="H23" i="5" s="1"/>
  <c r="I23" i="5" s="1"/>
  <c r="G8" i="4"/>
  <c r="I8" i="4" s="1"/>
  <c r="H33" i="5" s="1"/>
  <c r="I33" i="5" s="1"/>
  <c r="I9" i="4"/>
  <c r="H31" i="5" s="1"/>
  <c r="I31" i="5" s="1"/>
  <c r="I10" i="4"/>
  <c r="H32" i="5" s="1"/>
  <c r="I32" i="5" s="1"/>
  <c r="I12" i="4"/>
  <c r="H34" i="5" s="1"/>
  <c r="I34" i="5" s="1"/>
  <c r="I14" i="4"/>
  <c r="H35" i="5" s="1"/>
  <c r="I35" i="5" s="1"/>
  <c r="D25" i="4"/>
  <c r="B27" i="4"/>
  <c r="B25" i="4" s="1"/>
  <c r="C27" i="4"/>
  <c r="C25" i="4" s="1"/>
  <c r="D27" i="4"/>
  <c r="E27" i="4"/>
  <c r="E25" i="4" s="1"/>
  <c r="F27" i="4"/>
  <c r="F25" i="4" s="1"/>
  <c r="B44" i="4"/>
  <c r="B42" i="4" s="1"/>
  <c r="C44" i="4"/>
  <c r="C42" i="4" s="1"/>
  <c r="D44" i="4"/>
  <c r="D42" i="4" s="1"/>
  <c r="E44" i="4"/>
  <c r="E42" i="4" s="1"/>
  <c r="F44" i="4"/>
  <c r="I5" i="3"/>
  <c r="H16" i="5" s="1"/>
  <c r="I16" i="5" s="1"/>
  <c r="M5" i="3"/>
  <c r="I7" i="3"/>
  <c r="K7" i="3"/>
  <c r="K5" i="3" s="1"/>
  <c r="L7" i="3"/>
  <c r="L5" i="3" s="1"/>
  <c r="I8" i="3"/>
  <c r="J15" i="3"/>
  <c r="J5" i="3" s="1"/>
  <c r="H29" i="3"/>
  <c r="J29" i="3"/>
  <c r="K29" i="3"/>
  <c r="L29" i="3"/>
  <c r="M29" i="3"/>
  <c r="J30" i="3"/>
  <c r="K30" i="3"/>
  <c r="L30" i="3"/>
  <c r="M30" i="3"/>
  <c r="H31" i="3"/>
  <c r="J31" i="3"/>
  <c r="K31" i="3"/>
  <c r="L31" i="3"/>
  <c r="M31" i="3"/>
  <c r="H32" i="3"/>
  <c r="J32" i="3"/>
  <c r="K32" i="3"/>
  <c r="L32" i="3"/>
  <c r="M32" i="3"/>
  <c r="H33" i="3"/>
  <c r="J33" i="3"/>
  <c r="K33" i="3"/>
  <c r="L33" i="3"/>
  <c r="M33" i="3"/>
  <c r="H34" i="3"/>
  <c r="J34" i="3"/>
  <c r="K34" i="3"/>
  <c r="L34" i="3"/>
  <c r="M34" i="3"/>
  <c r="I6" i="2"/>
  <c r="H14" i="5" s="1"/>
  <c r="I14" i="5" s="1"/>
  <c r="I9" i="2"/>
  <c r="G11" i="2"/>
  <c r="H11" i="2"/>
  <c r="J11" i="2"/>
  <c r="J7" i="2" s="1"/>
  <c r="K11" i="2"/>
  <c r="K7" i="2" s="1"/>
  <c r="L11" i="2"/>
  <c r="M11" i="2"/>
  <c r="M7" i="2" s="1"/>
  <c r="I12" i="2"/>
  <c r="I14" i="2"/>
  <c r="I20" i="2"/>
  <c r="G22" i="2"/>
  <c r="H22" i="2"/>
  <c r="J22" i="2"/>
  <c r="K22" i="2"/>
  <c r="L22" i="2"/>
  <c r="L7" i="2" s="1"/>
  <c r="M22" i="2"/>
  <c r="I23" i="2"/>
  <c r="I24" i="2"/>
  <c r="G26" i="2"/>
  <c r="H26" i="2"/>
  <c r="J26" i="2"/>
  <c r="K26" i="2"/>
  <c r="L26" i="2"/>
  <c r="M26" i="2"/>
  <c r="I27" i="2"/>
  <c r="I29" i="2"/>
  <c r="I31" i="2"/>
  <c r="I35" i="2"/>
  <c r="G37" i="2"/>
  <c r="H37" i="2"/>
  <c r="J37" i="2"/>
  <c r="K37" i="2"/>
  <c r="L37" i="2"/>
  <c r="M37" i="2"/>
  <c r="I38" i="2"/>
  <c r="I39" i="2"/>
  <c r="I41" i="2"/>
  <c r="G43" i="2"/>
  <c r="H43" i="2"/>
  <c r="J43" i="2"/>
  <c r="K43" i="2"/>
  <c r="L43" i="2"/>
  <c r="M43" i="2"/>
  <c r="I44" i="2"/>
  <c r="I45" i="2"/>
  <c r="G47" i="2"/>
  <c r="H47" i="2"/>
  <c r="H30" i="3" s="1"/>
  <c r="J47" i="2"/>
  <c r="K47" i="2"/>
  <c r="L47" i="2"/>
  <c r="M47" i="2"/>
  <c r="I51" i="2"/>
  <c r="I52" i="2"/>
  <c r="I53" i="2"/>
  <c r="I54" i="2"/>
  <c r="I55" i="2"/>
  <c r="I56" i="2"/>
  <c r="I57" i="2"/>
  <c r="I58" i="2"/>
  <c r="I59" i="2"/>
  <c r="I60" i="2"/>
  <c r="I61" i="2"/>
  <c r="I63" i="2"/>
  <c r="I66" i="2"/>
  <c r="G33" i="5" l="1"/>
  <c r="M27" i="3"/>
  <c r="L27" i="3"/>
  <c r="K27" i="3"/>
  <c r="J27" i="3"/>
  <c r="I29" i="3"/>
  <c r="I30" i="3"/>
  <c r="I43" i="2"/>
  <c r="I37" i="2"/>
  <c r="I26" i="2"/>
  <c r="G7" i="2"/>
  <c r="I31" i="3"/>
  <c r="I22" i="2"/>
  <c r="I34" i="3"/>
  <c r="I11" i="2"/>
  <c r="H7" i="2"/>
  <c r="I33" i="3"/>
  <c r="I32" i="3"/>
  <c r="H27" i="3"/>
  <c r="I47" i="2"/>
  <c r="E27" i="3"/>
  <c r="D27" i="3"/>
  <c r="C27" i="3"/>
  <c r="B27" i="3"/>
  <c r="G6" i="4"/>
  <c r="G36" i="5" s="1"/>
  <c r="L5" i="2"/>
  <c r="J5" i="2"/>
  <c r="K5" i="2"/>
  <c r="M5" i="2"/>
  <c r="G15" i="5" l="1"/>
  <c r="E13" i="5"/>
  <c r="E15" i="5"/>
  <c r="I27" i="3"/>
  <c r="I6" i="4"/>
  <c r="H36" i="5" s="1"/>
  <c r="I36" i="5" s="1"/>
  <c r="I7" i="2"/>
  <c r="H15" i="5" s="1"/>
  <c r="I15" i="5" s="1"/>
  <c r="G13" i="5"/>
  <c r="I5" i="2" l="1"/>
  <c r="H13" i="5" s="1"/>
  <c r="I13" i="5" s="1"/>
</calcChain>
</file>

<file path=xl/sharedStrings.xml><?xml version="1.0" encoding="utf-8"?>
<sst xmlns="http://schemas.openxmlformats.org/spreadsheetml/2006/main" count="168" uniqueCount="129">
  <si>
    <t>REENTRY - STAYING CONNECTED</t>
  </si>
  <si>
    <t>Tully House</t>
  </si>
  <si>
    <t>Urban Renewal Corp.Work Release Program-1</t>
  </si>
  <si>
    <t>Talbot Hall (Male)</t>
  </si>
  <si>
    <t>Kintock Newark (Male) Correctional Treatment Program</t>
  </si>
  <si>
    <t>Urban Renewal Corp.Work Release Program-2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</si>
  <si>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</si>
  <si>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</si>
  <si>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</si>
  <si>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</si>
  <si>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</si>
  <si>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</si>
  <si>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</si>
  <si>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</si>
  <si>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</si>
  <si>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</si>
  <si>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</si>
  <si>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</si>
  <si>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Bo Robinson Columbus House</t>
  </si>
  <si>
    <t>Emergency Medical Home Confinement Furlough</t>
  </si>
  <si>
    <t>CONTR. HALFWAY HOUSE (SL I) - RCRP</t>
  </si>
  <si>
    <t>Main (SL II)</t>
  </si>
  <si>
    <t xml:space="preserve">EDNA MAHAN </t>
  </si>
  <si>
    <t>Delta Unit (SL V)- D Unit</t>
  </si>
  <si>
    <t>Fresh Start Program</t>
  </si>
  <si>
    <t>RHU 1,2,3 and 4 (SL V)</t>
  </si>
  <si>
    <t>Main (SL IV)</t>
  </si>
  <si>
    <t xml:space="preserve">NORTHERN STATE </t>
  </si>
  <si>
    <t xml:space="preserve">SOUTH WOODS (SL III)   </t>
  </si>
  <si>
    <t>SOUTHERN STATE (SL III)</t>
  </si>
  <si>
    <t>MID-STATE (SL III)</t>
  </si>
  <si>
    <t>Blue Roof (SL II)</t>
  </si>
  <si>
    <t>Bayside Farm (SL II)</t>
  </si>
  <si>
    <t>Main (SL III)</t>
  </si>
  <si>
    <t>BAYSIDE STATE PRISON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</si>
  <si>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</si>
  <si>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</si>
  <si>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</si>
  <si>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</si>
  <si>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</si>
  <si>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</si>
  <si>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PC/RHU (3DD) (SL V)</t>
  </si>
  <si>
    <t>JF Annex (SL II)</t>
  </si>
  <si>
    <t>NEW JERSEY STATE PRISON</t>
  </si>
  <si>
    <t>ADLT DIAG &amp; TRT CTR (SL III)</t>
  </si>
  <si>
    <t>PRISON COMPLEX</t>
  </si>
  <si>
    <t>STATE OFFENDERS IN COUNTY FACILITIES</t>
  </si>
  <si>
    <t>TOTAL INCARCERATED PERSONS a/</t>
  </si>
  <si>
    <t>Sept</t>
  </si>
  <si>
    <t>Aug</t>
  </si>
  <si>
    <t>Jul</t>
  </si>
  <si>
    <t>June</t>
  </si>
  <si>
    <t>May</t>
  </si>
  <si>
    <t>By Fiscal Year - (06/30/XX)</t>
  </si>
  <si>
    <t>By Percent Change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</si>
  <si>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</si>
  <si>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</si>
  <si>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</si>
  <si>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</si>
  <si>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</si>
  <si>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</si>
  <si>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</si>
  <si>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</si>
  <si>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t>In County Facilities</t>
  </si>
  <si>
    <t>TOTAL INMATE COUNT</t>
  </si>
  <si>
    <t>July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</si>
  <si>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</si>
  <si>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</si>
  <si>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</si>
  <si>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</si>
  <si>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</si>
  <si>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</si>
  <si>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</si>
  <si>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</si>
  <si>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</si>
  <si>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</t>
  </si>
  <si>
    <t>DISCHARGE AT MAX c/</t>
  </si>
  <si>
    <t>Female</t>
  </si>
  <si>
    <t xml:space="preserve">Male </t>
  </si>
  <si>
    <t>PAROLES</t>
  </si>
  <si>
    <t>TOTAL RELEASES</t>
  </si>
  <si>
    <t>TOTAL ADMISSIONS b/</t>
  </si>
  <si>
    <t>ADMISSIONS AND RELEASES BY CALENDAR YEAR (2019 - 2023)</t>
  </si>
  <si>
    <t xml:space="preserve">   OTHER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</si>
  <si>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</si>
  <si>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</si>
  <si>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</si>
  <si>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</si>
  <si>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ADMISSIONS b/</t>
  </si>
  <si>
    <t>Office of Compliance and Stratigic Planning</t>
  </si>
  <si>
    <t xml:space="preserve">     five years; second degree offenses during three years.</t>
  </si>
  <si>
    <t xml:space="preserve">     No Early Release Act (NERA). However, IP's released under NERA are supervised by parole: first degree offenses during </t>
  </si>
  <si>
    <t xml:space="preserve">c/  DISCHARGE AT MAX includes IP's released upon expiration of maximum sentence and IP's released under the </t>
  </si>
  <si>
    <t xml:space="preserve">     entered into the database each month.</t>
  </si>
  <si>
    <t>b/  ADMISSIONS include commitments, parole returns for technical violation and prison and correctional returns from escape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</si>
  <si>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</si>
  <si>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</si>
  <si>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 xml:space="preserve">     Jurisdictional population is the total of state IP's housed in the prison complex, youth facility and in county jails. </t>
  </si>
  <si>
    <t>a/  INCARCERATED PERSONS (IP's) include inmates in institutions on the last day of the reporting period.</t>
  </si>
  <si>
    <t>NOTES:   DEFINITIONS OF INCARCERATED PERSONS INCLUDED IN COUNTS</t>
  </si>
  <si>
    <t>Total Releases</t>
  </si>
  <si>
    <t>Other Releases</t>
  </si>
  <si>
    <t>IP's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</si>
  <si>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</si>
  <si>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</si>
  <si>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</si>
  <si>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</si>
  <si>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</si>
  <si>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</si>
  <si>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</si>
  <si>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</si>
  <si>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State IP's in county facilities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</si>
  <si>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</si>
  <si>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</si>
  <si>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</si>
  <si>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</si>
  <si>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</si>
  <si>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OCTOBER 2024</t>
  </si>
  <si>
    <t>Oct</t>
  </si>
  <si>
    <t>October 2023</t>
  </si>
  <si>
    <t>October 2023 % Change</t>
  </si>
  <si>
    <t>Data reflects counts of Admissions and Releases as of October 31, 2024</t>
  </si>
  <si>
    <t>RHU (SL V)</t>
  </si>
  <si>
    <t xml:space="preserve">Oct </t>
  </si>
  <si>
    <t>INCARCERATED PERSONS COUNTS ON OCTOBER 31ST</t>
  </si>
  <si>
    <t>ADMISSIONS DURING OCTOBER</t>
  </si>
  <si>
    <t>RELEASES DURING OCTOBER</t>
  </si>
  <si>
    <t>ADMISSIONS AND RELEASES BY MONTH 2024</t>
  </si>
  <si>
    <t>By Month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</si>
</sst>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Helv"/>
    </font>
    <font>
      <sz val="9"/>
      <name val="Helv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b/>
      <sz val="10"/>
      <name val="Helv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334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2" borderId="1" xfId="0" applyFont="1" applyFill="1" applyBorder="1"/>
    <xf numFmtId="0" fontId="3" fillId="2" borderId="2" xfId="0" applyFont="1" applyFill="1" applyBorder="1"/>
    <xf numFmtId="9" fontId="3" fillId="3" borderId="1" xfId="2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9" fontId="3" fillId="0" borderId="5" xfId="2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8" xfId="1" applyFont="1" applyBorder="1"/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9" fontId="3" fillId="3" borderId="5" xfId="2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5" borderId="5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0" borderId="7" xfId="1" applyNumberFormat="1" applyFont="1" applyBorder="1" applyAlignment="1">
      <alignment horizontal="center"/>
    </xf>
    <xf numFmtId="0" fontId="3" fillId="5" borderId="5" xfId="1" applyNumberFormat="1" applyFont="1" applyFill="1" applyBorder="1" applyAlignment="1">
      <alignment horizontal="center"/>
    </xf>
    <xf numFmtId="0" fontId="3" fillId="5" borderId="6" xfId="1" applyNumberFormat="1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9" fontId="4" fillId="6" borderId="5" xfId="2" applyFont="1" applyFill="1" applyBorder="1" applyAlignment="1">
      <alignment horizontal="center"/>
    </xf>
    <xf numFmtId="0" fontId="4" fillId="6" borderId="7" xfId="1" applyFont="1" applyFill="1" applyBorder="1" applyAlignment="1">
      <alignment horizontal="center"/>
    </xf>
    <xf numFmtId="0" fontId="4" fillId="6" borderId="6" xfId="1" applyFont="1" applyFill="1" applyBorder="1" applyAlignment="1">
      <alignment horizontal="center"/>
    </xf>
    <xf numFmtId="0" fontId="4" fillId="4" borderId="4" xfId="1" applyFont="1" applyFill="1" applyBorder="1"/>
    <xf numFmtId="0" fontId="3" fillId="0" borderId="0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3" fillId="0" borderId="8" xfId="1" applyFont="1" applyFill="1" applyBorder="1"/>
    <xf numFmtId="0" fontId="3" fillId="0" borderId="10" xfId="1" applyFont="1" applyFill="1" applyBorder="1" applyAlignment="1">
      <alignment horizontal="center"/>
    </xf>
    <xf numFmtId="0" fontId="4" fillId="0" borderId="8" xfId="1" applyFont="1" applyFill="1" applyBorder="1"/>
    <xf numFmtId="0" fontId="4" fillId="6" borderId="0" xfId="1" applyFont="1" applyFill="1" applyBorder="1" applyAlignment="1">
      <alignment horizontal="center"/>
    </xf>
    <xf numFmtId="0" fontId="2" fillId="5" borderId="0" xfId="1" applyFont="1" applyFill="1"/>
    <xf numFmtId="0" fontId="4" fillId="5" borderId="5" xfId="0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5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7" xfId="1" applyFont="1" applyFill="1" applyBorder="1" applyAlignment="1">
      <alignment horizontal="center"/>
    </xf>
    <xf numFmtId="0" fontId="4" fillId="5" borderId="6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4" fillId="0" borderId="15" xfId="1" applyFont="1" applyBorder="1" applyAlignment="1">
      <alignment horizontal="center" wrapText="1"/>
    </xf>
    <xf numFmtId="0" fontId="4" fillId="5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5" borderId="17" xfId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8" xfId="1" applyFont="1" applyFill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6" borderId="20" xfId="1" applyFont="1" applyFill="1" applyBorder="1" applyAlignment="1">
      <alignment horizontal="center"/>
    </xf>
    <xf numFmtId="0" fontId="4" fillId="6" borderId="21" xfId="1" applyFont="1" applyFill="1" applyBorder="1" applyAlignment="1">
      <alignment horizontal="center"/>
    </xf>
    <xf numFmtId="0" fontId="4" fillId="6" borderId="23" xfId="1" applyFont="1" applyFill="1" applyBorder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7" borderId="0" xfId="1" applyFont="1" applyFill="1" applyAlignment="1">
      <alignment horizontal="center"/>
    </xf>
    <xf numFmtId="0" fontId="6" fillId="7" borderId="0" xfId="1" applyFont="1" applyFill="1"/>
    <xf numFmtId="0" fontId="6" fillId="0" borderId="1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9" fontId="6" fillId="0" borderId="1" xfId="2" applyFont="1" applyBorder="1" applyAlignment="1">
      <alignment horizontal="center"/>
    </xf>
    <xf numFmtId="0" fontId="6" fillId="7" borderId="3" xfId="1" applyFont="1" applyFill="1" applyBorder="1" applyAlignment="1">
      <alignment horizontal="center"/>
    </xf>
    <xf numFmtId="0" fontId="6" fillId="5" borderId="28" xfId="1" applyFont="1" applyFill="1" applyBorder="1" applyAlignment="1">
      <alignment horizontal="center"/>
    </xf>
    <xf numFmtId="0" fontId="6" fillId="7" borderId="28" xfId="1" applyFont="1" applyFill="1" applyBorder="1" applyAlignment="1">
      <alignment horizontal="center"/>
    </xf>
    <xf numFmtId="0" fontId="6" fillId="7" borderId="3" xfId="1" applyFont="1" applyFill="1" applyBorder="1"/>
    <xf numFmtId="0" fontId="6" fillId="7" borderId="5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9" fontId="6" fillId="7" borderId="5" xfId="2" applyFont="1" applyFill="1" applyBorder="1" applyAlignment="1">
      <alignment horizontal="center"/>
    </xf>
    <xf numFmtId="0" fontId="6" fillId="7" borderId="7" xfId="1" applyFont="1" applyFill="1" applyBorder="1" applyAlignment="1">
      <alignment horizontal="center"/>
    </xf>
    <xf numFmtId="0" fontId="6" fillId="5" borderId="6" xfId="1" applyFont="1" applyFill="1" applyBorder="1" applyAlignment="1">
      <alignment horizontal="center"/>
    </xf>
    <xf numFmtId="0" fontId="6" fillId="7" borderId="6" xfId="1" applyFont="1" applyFill="1" applyBorder="1" applyAlignment="1">
      <alignment horizontal="center"/>
    </xf>
    <xf numFmtId="0" fontId="6" fillId="7" borderId="7" xfId="1" applyFont="1" applyFill="1" applyBorder="1"/>
    <xf numFmtId="0" fontId="6" fillId="0" borderId="5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left"/>
    </xf>
    <xf numFmtId="0" fontId="6" fillId="7" borderId="6" xfId="0" applyFont="1" applyFill="1" applyBorder="1" applyAlignment="1">
      <alignment horizontal="left"/>
    </xf>
    <xf numFmtId="0" fontId="6" fillId="7" borderId="9" xfId="0" applyFont="1" applyFill="1" applyBorder="1" applyAlignment="1">
      <alignment horizontal="left"/>
    </xf>
    <xf numFmtId="0" fontId="6" fillId="7" borderId="7" xfId="0" applyFont="1" applyFill="1" applyBorder="1" applyAlignment="1">
      <alignment horizontal="left"/>
    </xf>
    <xf numFmtId="0" fontId="6" fillId="7" borderId="5" xfId="1" applyFont="1" applyFill="1" applyBorder="1" applyAlignment="1">
      <alignment horizontal="center"/>
    </xf>
    <xf numFmtId="0" fontId="6" fillId="5" borderId="10" xfId="1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7" borderId="7" xfId="1" applyFont="1" applyFill="1" applyBorder="1" applyAlignment="1">
      <alignment horizontal="center"/>
    </xf>
    <xf numFmtId="0" fontId="7" fillId="5" borderId="6" xfId="1" applyFont="1" applyFill="1" applyBorder="1" applyAlignment="1">
      <alignment horizontal="center"/>
    </xf>
    <xf numFmtId="0" fontId="7" fillId="7" borderId="6" xfId="1" applyFont="1" applyFill="1" applyBorder="1" applyAlignment="1">
      <alignment horizontal="center"/>
    </xf>
    <xf numFmtId="0" fontId="7" fillId="7" borderId="7" xfId="1" applyFont="1" applyFill="1" applyBorder="1"/>
    <xf numFmtId="0" fontId="7" fillId="7" borderId="29" xfId="0" applyFont="1" applyFill="1" applyBorder="1" applyAlignment="1">
      <alignment horizontal="left"/>
    </xf>
    <xf numFmtId="0" fontId="7" fillId="7" borderId="30" xfId="0" applyFont="1" applyFill="1" applyBorder="1" applyAlignment="1">
      <alignment horizontal="left"/>
    </xf>
    <xf numFmtId="0" fontId="7" fillId="7" borderId="7" xfId="0" applyFont="1" applyFill="1" applyBorder="1" applyAlignment="1">
      <alignment horizontal="left"/>
    </xf>
    <xf numFmtId="0" fontId="7" fillId="7" borderId="29" xfId="1" applyFont="1" applyFill="1" applyBorder="1" applyAlignment="1">
      <alignment horizontal="center"/>
    </xf>
    <xf numFmtId="0" fontId="7" fillId="7" borderId="31" xfId="1" applyFont="1" applyFill="1" applyBorder="1" applyAlignment="1">
      <alignment horizontal="center"/>
    </xf>
    <xf numFmtId="0" fontId="7" fillId="7" borderId="32" xfId="1" applyFont="1" applyFill="1" applyBorder="1" applyAlignment="1">
      <alignment horizontal="center"/>
    </xf>
    <xf numFmtId="0" fontId="7" fillId="7" borderId="30" xfId="1" applyFont="1" applyFill="1" applyBorder="1" applyAlignment="1">
      <alignment horizontal="center"/>
    </xf>
    <xf numFmtId="0" fontId="7" fillId="7" borderId="9" xfId="1" applyFont="1" applyFill="1" applyBorder="1" applyAlignment="1">
      <alignment horizontal="center"/>
    </xf>
    <xf numFmtId="0" fontId="6" fillId="7" borderId="9" xfId="1" applyFont="1" applyFill="1" applyBorder="1" applyAlignment="1">
      <alignment horizontal="center"/>
    </xf>
    <xf numFmtId="0" fontId="7" fillId="1" borderId="33" xfId="0" applyFont="1" applyFill="1" applyBorder="1" applyAlignment="1">
      <alignment horizontal="center"/>
    </xf>
    <xf numFmtId="0" fontId="7" fillId="1" borderId="34" xfId="0" applyFont="1" applyFill="1" applyBorder="1" applyAlignment="1">
      <alignment horizontal="center"/>
    </xf>
    <xf numFmtId="0" fontId="7" fillId="1" borderId="35" xfId="0" applyFont="1" applyFill="1" applyBorder="1" applyAlignment="1">
      <alignment horizontal="center"/>
    </xf>
    <xf numFmtId="0" fontId="7" fillId="1" borderId="37" xfId="1" applyFont="1" applyFill="1" applyBorder="1" applyAlignment="1">
      <alignment horizontal="center"/>
    </xf>
    <xf numFmtId="0" fontId="7" fillId="1" borderId="34" xfId="1" applyFont="1" applyFill="1" applyBorder="1" applyAlignment="1">
      <alignment horizontal="center"/>
    </xf>
    <xf numFmtId="0" fontId="6" fillId="8" borderId="38" xfId="1" applyFont="1" applyFill="1" applyBorder="1"/>
    <xf numFmtId="0" fontId="6" fillId="8" borderId="41" xfId="1" applyFont="1" applyFill="1" applyBorder="1"/>
    <xf numFmtId="0" fontId="6" fillId="7" borderId="0" xfId="1" applyFont="1" applyFill="1" applyBorder="1" applyAlignment="1">
      <alignment horizontal="center"/>
    </xf>
    <xf numFmtId="9" fontId="6" fillId="0" borderId="0" xfId="2" applyFont="1" applyBorder="1" applyAlignment="1">
      <alignment horizontal="center"/>
    </xf>
    <xf numFmtId="0" fontId="6" fillId="7" borderId="43" xfId="0" applyFont="1" applyFill="1" applyBorder="1" applyAlignment="1">
      <alignment horizontal="left"/>
    </xf>
    <xf numFmtId="0" fontId="6" fillId="7" borderId="44" xfId="0" applyFont="1" applyFill="1" applyBorder="1" applyAlignment="1">
      <alignment horizontal="left"/>
    </xf>
    <xf numFmtId="9" fontId="6" fillId="7" borderId="1" xfId="2" applyFont="1" applyFill="1" applyBorder="1" applyAlignment="1">
      <alignment horizontal="center"/>
    </xf>
    <xf numFmtId="0" fontId="6" fillId="7" borderId="45" xfId="1" applyFont="1" applyFill="1" applyBorder="1" applyAlignment="1">
      <alignment horizontal="center"/>
    </xf>
    <xf numFmtId="0" fontId="6" fillId="7" borderId="44" xfId="1" applyFont="1" applyFill="1" applyBorder="1" applyAlignment="1">
      <alignment horizontal="center"/>
    </xf>
    <xf numFmtId="0" fontId="6" fillId="7" borderId="46" xfId="1" applyFont="1" applyFill="1" applyBorder="1"/>
    <xf numFmtId="0" fontId="6" fillId="5" borderId="0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47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50" xfId="1" applyFont="1" applyFill="1" applyBorder="1" applyAlignment="1">
      <alignment horizontal="center"/>
    </xf>
    <xf numFmtId="0" fontId="6" fillId="5" borderId="48" xfId="1" applyFont="1" applyFill="1" applyBorder="1" applyAlignment="1">
      <alignment horizontal="center"/>
    </xf>
    <xf numFmtId="0" fontId="6" fillId="0" borderId="48" xfId="1" applyFont="1" applyFill="1" applyBorder="1" applyAlignment="1">
      <alignment horizontal="center"/>
    </xf>
    <xf numFmtId="0" fontId="7" fillId="0" borderId="38" xfId="1" applyFont="1" applyBorder="1"/>
    <xf numFmtId="0" fontId="7" fillId="8" borderId="33" xfId="0" applyFont="1" applyFill="1" applyBorder="1" applyAlignment="1">
      <alignment horizontal="center"/>
    </xf>
    <xf numFmtId="0" fontId="7" fillId="8" borderId="3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/>
    <xf numFmtId="0" fontId="6" fillId="5" borderId="5" xfId="0" applyFont="1" applyFill="1" applyBorder="1" applyAlignment="1">
      <alignment horizontal="center"/>
    </xf>
    <xf numFmtId="0" fontId="6" fillId="0" borderId="0" xfId="1" applyFont="1" applyFill="1"/>
    <xf numFmtId="0" fontId="6" fillId="5" borderId="29" xfId="0" applyFont="1" applyFill="1" applyBorder="1" applyAlignment="1">
      <alignment horizontal="center"/>
    </xf>
    <xf numFmtId="0" fontId="6" fillId="7" borderId="30" xfId="1" applyFont="1" applyFill="1" applyBorder="1" applyAlignment="1">
      <alignment horizontal="center"/>
    </xf>
    <xf numFmtId="0" fontId="7" fillId="1" borderId="24" xfId="1" applyFont="1" applyFill="1" applyBorder="1" applyAlignment="1">
      <alignment horizontal="center"/>
    </xf>
    <xf numFmtId="0" fontId="7" fillId="1" borderId="51" xfId="1" applyFont="1" applyFill="1" applyBorder="1" applyAlignment="1">
      <alignment horizontal="center"/>
    </xf>
    <xf numFmtId="0" fontId="7" fillId="1" borderId="52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0" xfId="1" applyFont="1" applyBorder="1"/>
    <xf numFmtId="0" fontId="6" fillId="9" borderId="2" xfId="0" applyFont="1" applyFill="1" applyBorder="1" applyAlignment="1">
      <alignment horizontal="center"/>
    </xf>
    <xf numFmtId="0" fontId="6" fillId="9" borderId="3" xfId="1" applyFont="1" applyFill="1" applyBorder="1"/>
    <xf numFmtId="0" fontId="6" fillId="0" borderId="6" xfId="0" applyFont="1" applyBorder="1" applyAlignment="1">
      <alignment horizontal="center"/>
    </xf>
    <xf numFmtId="0" fontId="6" fillId="0" borderId="7" xfId="1" applyFont="1" applyBorder="1"/>
    <xf numFmtId="0" fontId="6" fillId="7" borderId="7" xfId="1" applyFont="1" applyFill="1" applyBorder="1" applyAlignment="1">
      <alignment horizontal="centerContinuous"/>
    </xf>
    <xf numFmtId="0" fontId="6" fillId="7" borderId="30" xfId="0" applyFont="1" applyFill="1" applyBorder="1" applyAlignment="1">
      <alignment horizontal="center"/>
    </xf>
    <xf numFmtId="0" fontId="6" fillId="7" borderId="31" xfId="1" applyFont="1" applyFill="1" applyBorder="1" applyAlignment="1">
      <alignment horizontal="centerContinuous"/>
    </xf>
    <xf numFmtId="0" fontId="7" fillId="1" borderId="24" xfId="0" applyFont="1" applyFill="1" applyBorder="1" applyAlignment="1">
      <alignment horizontal="center"/>
    </xf>
    <xf numFmtId="0" fontId="7" fillId="1" borderId="51" xfId="0" applyFont="1" applyFill="1" applyBorder="1" applyAlignment="1">
      <alignment horizontal="center"/>
    </xf>
    <xf numFmtId="0" fontId="6" fillId="1" borderId="41" xfId="1" applyFont="1" applyFill="1" applyBorder="1" applyAlignment="1">
      <alignment horizontal="centerContinuous"/>
    </xf>
    <xf numFmtId="0" fontId="6" fillId="7" borderId="0" xfId="1" applyFont="1" applyFill="1" applyAlignment="1">
      <alignment horizontal="centerContinuous"/>
    </xf>
    <xf numFmtId="0" fontId="7" fillId="7" borderId="0" xfId="1" applyFont="1" applyFill="1"/>
    <xf numFmtId="0" fontId="7" fillId="7" borderId="0" xfId="1" applyFont="1" applyFill="1" applyAlignment="1">
      <alignment horizontal="center"/>
    </xf>
    <xf numFmtId="0" fontId="6" fillId="5" borderId="54" xfId="1" applyFont="1" applyFill="1" applyBorder="1" applyAlignment="1">
      <alignment horizontal="center"/>
    </xf>
    <xf numFmtId="0" fontId="6" fillId="5" borderId="1" xfId="1" applyFont="1" applyFill="1" applyBorder="1" applyAlignment="1">
      <alignment horizontal="center"/>
    </xf>
    <xf numFmtId="0" fontId="6" fillId="5" borderId="2" xfId="1" applyFont="1" applyFill="1" applyBorder="1" applyAlignment="1">
      <alignment horizontal="center"/>
    </xf>
    <xf numFmtId="0" fontId="6" fillId="7" borderId="2" xfId="1" applyFont="1" applyFill="1" applyBorder="1" applyAlignment="1">
      <alignment horizontal="center"/>
    </xf>
    <xf numFmtId="0" fontId="6" fillId="7" borderId="55" xfId="2" applyNumberFormat="1" applyFont="1" applyFill="1" applyBorder="1" applyAlignment="1">
      <alignment horizontal="center"/>
    </xf>
    <xf numFmtId="0" fontId="6" fillId="5" borderId="8" xfId="2" applyNumberFormat="1" applyFont="1" applyFill="1" applyBorder="1" applyAlignment="1">
      <alignment horizontal="center"/>
    </xf>
    <xf numFmtId="0" fontId="6" fillId="5" borderId="5" xfId="2" applyNumberFormat="1" applyFont="1" applyFill="1" applyBorder="1" applyAlignment="1">
      <alignment horizontal="center"/>
    </xf>
    <xf numFmtId="0" fontId="6" fillId="5" borderId="6" xfId="2" applyNumberFormat="1" applyFont="1" applyFill="1" applyBorder="1" applyAlignment="1">
      <alignment horizontal="center"/>
    </xf>
    <xf numFmtId="0" fontId="6" fillId="7" borderId="6" xfId="2" applyNumberFormat="1" applyFont="1" applyFill="1" applyBorder="1" applyAlignment="1">
      <alignment horizontal="center"/>
    </xf>
    <xf numFmtId="0" fontId="6" fillId="5" borderId="8" xfId="1" applyNumberFormat="1" applyFont="1" applyFill="1" applyBorder="1" applyAlignment="1">
      <alignment horizontal="center"/>
    </xf>
    <xf numFmtId="0" fontId="6" fillId="5" borderId="5" xfId="1" applyNumberFormat="1" applyFont="1" applyFill="1" applyBorder="1" applyAlignment="1">
      <alignment horizontal="center"/>
    </xf>
    <xf numFmtId="0" fontId="6" fillId="7" borderId="55" xfId="1" applyFont="1" applyFill="1" applyBorder="1" applyAlignment="1">
      <alignment horizontal="center"/>
    </xf>
    <xf numFmtId="0" fontId="6" fillId="5" borderId="8" xfId="1" applyFont="1" applyFill="1" applyBorder="1" applyAlignment="1">
      <alignment horizontal="center"/>
    </xf>
    <xf numFmtId="0" fontId="6" fillId="5" borderId="5" xfId="1" applyFont="1" applyFill="1" applyBorder="1" applyAlignment="1">
      <alignment horizontal="center"/>
    </xf>
    <xf numFmtId="164" fontId="6" fillId="5" borderId="8" xfId="2" applyNumberFormat="1" applyFont="1" applyFill="1" applyBorder="1" applyAlignment="1">
      <alignment horizontal="center"/>
    </xf>
    <xf numFmtId="164" fontId="6" fillId="5" borderId="5" xfId="2" applyNumberFormat="1" applyFont="1" applyFill="1" applyBorder="1" applyAlignment="1">
      <alignment horizontal="center"/>
    </xf>
    <xf numFmtId="164" fontId="6" fillId="5" borderId="6" xfId="2" applyNumberFormat="1" applyFont="1" applyFill="1" applyBorder="1" applyAlignment="1">
      <alignment horizontal="center"/>
    </xf>
    <xf numFmtId="164" fontId="6" fillId="7" borderId="6" xfId="2" applyNumberFormat="1" applyFont="1" applyFill="1" applyBorder="1" applyAlignment="1">
      <alignment horizontal="center"/>
    </xf>
    <xf numFmtId="0" fontId="7" fillId="1" borderId="26" xfId="1" applyFont="1" applyFill="1" applyBorder="1" applyAlignment="1">
      <alignment horizontal="center"/>
    </xf>
    <xf numFmtId="0" fontId="7" fillId="1" borderId="25" xfId="1" applyFont="1" applyFill="1" applyBorder="1" applyAlignment="1">
      <alignment horizontal="center"/>
    </xf>
    <xf numFmtId="0" fontId="1" fillId="0" borderId="0" xfId="1"/>
    <xf numFmtId="164" fontId="8" fillId="7" borderId="59" xfId="1" applyNumberFormat="1" applyFont="1" applyFill="1" applyBorder="1" applyAlignment="1" applyProtection="1">
      <alignment horizontal="centerContinuous"/>
    </xf>
    <xf numFmtId="164" fontId="8" fillId="7" borderId="0" xfId="1" applyNumberFormat="1" applyFont="1" applyFill="1" applyBorder="1" applyAlignment="1" applyProtection="1">
      <alignment horizontal="centerContinuous"/>
    </xf>
    <xf numFmtId="164" fontId="3" fillId="7" borderId="60" xfId="1" applyNumberFormat="1" applyFont="1" applyFill="1" applyBorder="1" applyAlignment="1" applyProtection="1">
      <alignment horizontal="centerContinuous"/>
    </xf>
    <xf numFmtId="0" fontId="3" fillId="0" borderId="0" xfId="1" applyFont="1"/>
    <xf numFmtId="164" fontId="3" fillId="7" borderId="59" xfId="1" applyNumberFormat="1" applyFont="1" applyFill="1" applyBorder="1" applyProtection="1"/>
    <xf numFmtId="164" fontId="3" fillId="7" borderId="0" xfId="1" applyNumberFormat="1" applyFont="1" applyFill="1" applyBorder="1" applyProtection="1"/>
    <xf numFmtId="164" fontId="3" fillId="7" borderId="60" xfId="1" applyNumberFormat="1" applyFont="1" applyFill="1" applyBorder="1" applyProtection="1"/>
    <xf numFmtId="164" fontId="8" fillId="7" borderId="59" xfId="1" applyNumberFormat="1" applyFont="1" applyFill="1" applyBorder="1" applyProtection="1"/>
    <xf numFmtId="164" fontId="9" fillId="7" borderId="0" xfId="1" applyNumberFormat="1" applyFont="1" applyFill="1" applyBorder="1" applyProtection="1"/>
    <xf numFmtId="164" fontId="3" fillId="7" borderId="0" xfId="1" applyNumberFormat="1" applyFont="1" applyFill="1" applyBorder="1" applyAlignment="1" applyProtection="1">
      <alignment horizontal="left"/>
    </xf>
    <xf numFmtId="164" fontId="8" fillId="7" borderId="60" xfId="1" applyNumberFormat="1" applyFont="1" applyFill="1" applyBorder="1" applyProtection="1"/>
    <xf numFmtId="37" fontId="3" fillId="7" borderId="0" xfId="1" applyNumberFormat="1" applyFont="1" applyFill="1" applyBorder="1" applyProtection="1"/>
    <xf numFmtId="164" fontId="8" fillId="7" borderId="0" xfId="1" applyNumberFormat="1" applyFont="1" applyFill="1" applyBorder="1" applyProtection="1"/>
    <xf numFmtId="37" fontId="8" fillId="7" borderId="0" xfId="1" applyNumberFormat="1" applyFont="1" applyFill="1" applyBorder="1" applyProtection="1"/>
    <xf numFmtId="37" fontId="8" fillId="7" borderId="0" xfId="1" applyNumberFormat="1" applyFont="1" applyFill="1" applyBorder="1" applyAlignment="1" applyProtection="1">
      <alignment horizontal="centerContinuous"/>
    </xf>
    <xf numFmtId="164" fontId="5" fillId="7" borderId="60" xfId="1" applyNumberFormat="1" applyFont="1" applyFill="1" applyBorder="1" applyAlignment="1" applyProtection="1">
      <alignment horizontal="centerContinuous"/>
    </xf>
    <xf numFmtId="164" fontId="10" fillId="7" borderId="59" xfId="1" applyNumberFormat="1" applyFont="1" applyFill="1" applyBorder="1" applyProtection="1"/>
    <xf numFmtId="164" fontId="10" fillId="7" borderId="0" xfId="1" applyNumberFormat="1" applyFont="1" applyFill="1" applyBorder="1" applyProtection="1"/>
    <xf numFmtId="0" fontId="11" fillId="0" borderId="0" xfId="1" applyFont="1" applyBorder="1"/>
    <xf numFmtId="0" fontId="11" fillId="7" borderId="0" xfId="1" applyFont="1" applyFill="1" applyBorder="1"/>
    <xf numFmtId="164" fontId="10" fillId="7" borderId="60" xfId="1" applyNumberFormat="1" applyFont="1" applyFill="1" applyBorder="1" applyProtection="1"/>
    <xf numFmtId="164" fontId="12" fillId="7" borderId="0" xfId="1" applyNumberFormat="1" applyFont="1" applyFill="1" applyBorder="1" applyProtection="1"/>
    <xf numFmtId="164" fontId="5" fillId="7" borderId="0" xfId="1" applyNumberFormat="1" applyFont="1" applyFill="1" applyBorder="1" applyProtection="1"/>
    <xf numFmtId="9" fontId="5" fillId="7" borderId="0" xfId="1" applyNumberFormat="1" applyFont="1" applyFill="1" applyBorder="1" applyProtection="1"/>
    <xf numFmtId="37" fontId="5" fillId="7" borderId="0" xfId="1" applyNumberFormat="1" applyFont="1" applyFill="1" applyBorder="1" applyAlignment="1" applyProtection="1">
      <alignment horizontal="center"/>
    </xf>
    <xf numFmtId="164" fontId="5" fillId="7" borderId="0" xfId="1" applyNumberFormat="1" applyFont="1" applyFill="1" applyBorder="1" applyAlignment="1" applyProtection="1">
      <alignment horizontal="right"/>
    </xf>
    <xf numFmtId="164" fontId="5" fillId="7" borderId="0" xfId="1" applyNumberFormat="1" applyFont="1" applyFill="1" applyBorder="1" applyAlignment="1" applyProtection="1">
      <alignment horizontal="left"/>
    </xf>
    <xf numFmtId="164" fontId="10" fillId="7" borderId="60" xfId="1" applyNumberFormat="1" applyFont="1" applyFill="1" applyBorder="1" applyAlignment="1" applyProtection="1">
      <alignment horizontal="right"/>
    </xf>
    <xf numFmtId="9" fontId="12" fillId="7" borderId="0" xfId="1" applyNumberFormat="1" applyFont="1" applyFill="1" applyBorder="1" applyProtection="1"/>
    <xf numFmtId="37" fontId="12" fillId="7" borderId="0" xfId="1" applyNumberFormat="1" applyFont="1" applyFill="1" applyBorder="1" applyAlignment="1" applyProtection="1">
      <alignment horizontal="center"/>
    </xf>
    <xf numFmtId="164" fontId="12" fillId="7" borderId="0" xfId="1" applyNumberFormat="1" applyFont="1" applyFill="1" applyBorder="1" applyAlignment="1" applyProtection="1">
      <alignment horizontal="left"/>
    </xf>
    <xf numFmtId="164" fontId="13" fillId="7" borderId="59" xfId="1" applyNumberFormat="1" applyFont="1" applyFill="1" applyBorder="1" applyProtection="1"/>
    <xf numFmtId="0" fontId="11" fillId="7" borderId="0" xfId="1" applyFont="1" applyFill="1" applyBorder="1" applyAlignment="1">
      <alignment horizontal="center"/>
    </xf>
    <xf numFmtId="0" fontId="11" fillId="0" borderId="0" xfId="1" applyFont="1" applyBorder="1" applyAlignment="1">
      <alignment horizontal="center"/>
    </xf>
    <xf numFmtId="164" fontId="14" fillId="7" borderId="0" xfId="1" applyNumberFormat="1" applyFont="1" applyFill="1" applyBorder="1" applyAlignment="1" applyProtection="1">
      <alignment horizontal="center" wrapText="1"/>
    </xf>
    <xf numFmtId="164" fontId="5" fillId="7" borderId="59" xfId="1" applyNumberFormat="1" applyFont="1" applyFill="1" applyBorder="1" applyAlignment="1" applyProtection="1">
      <alignment horizontal="center"/>
    </xf>
    <xf numFmtId="164" fontId="5" fillId="7" borderId="0" xfId="1" applyNumberFormat="1" applyFont="1" applyFill="1" applyBorder="1" applyAlignment="1" applyProtection="1">
      <alignment horizontal="center"/>
    </xf>
    <xf numFmtId="164" fontId="5" fillId="7" borderId="60" xfId="1" applyNumberFormat="1" applyFont="1" applyFill="1" applyBorder="1" applyAlignment="1" applyProtection="1">
      <alignment horizontal="center"/>
    </xf>
    <xf numFmtId="164" fontId="12" fillId="7" borderId="0" xfId="1" applyNumberFormat="1" applyFont="1" applyFill="1" applyBorder="1" applyAlignment="1" applyProtection="1"/>
    <xf numFmtId="9" fontId="12" fillId="7" borderId="0" xfId="1" applyNumberFormat="1" applyFont="1" applyFill="1" applyBorder="1" applyAlignment="1" applyProtection="1">
      <alignment horizontal="right"/>
    </xf>
    <xf numFmtId="164" fontId="14" fillId="7" borderId="0" xfId="1" applyNumberFormat="1" applyFont="1" applyFill="1" applyBorder="1" applyAlignment="1" applyProtection="1">
      <alignment horizontal="left" wrapText="1"/>
    </xf>
    <xf numFmtId="37" fontId="12" fillId="7" borderId="0" xfId="1" applyNumberFormat="1" applyFont="1" applyFill="1" applyBorder="1" applyProtection="1"/>
    <xf numFmtId="0" fontId="1" fillId="0" borderId="0" xfId="1" applyBorder="1"/>
    <xf numFmtId="0" fontId="12" fillId="9" borderId="0" xfId="1" applyFont="1" applyFill="1" applyBorder="1" applyAlignment="1">
      <alignment horizontal="center"/>
    </xf>
    <xf numFmtId="0" fontId="14" fillId="7" borderId="0" xfId="1" applyNumberFormat="1" applyFont="1" applyFill="1" applyBorder="1" applyAlignment="1" applyProtection="1">
      <alignment horizontal="center" wrapText="1"/>
    </xf>
    <xf numFmtId="164" fontId="14" fillId="7" borderId="0" xfId="1" applyNumberFormat="1" applyFont="1" applyFill="1" applyBorder="1" applyAlignment="1" applyProtection="1">
      <alignment horizontal="center"/>
    </xf>
    <xf numFmtId="9" fontId="10" fillId="7" borderId="0" xfId="1" applyNumberFormat="1" applyFont="1" applyFill="1" applyBorder="1" applyProtection="1"/>
    <xf numFmtId="164" fontId="6" fillId="7" borderId="59" xfId="1" applyNumberFormat="1" applyFont="1" applyFill="1" applyBorder="1" applyAlignment="1" applyProtection="1">
      <alignment horizontal="center"/>
    </xf>
    <xf numFmtId="164" fontId="6" fillId="7" borderId="0" xfId="1" applyNumberFormat="1" applyFont="1" applyFill="1" applyBorder="1" applyAlignment="1" applyProtection="1">
      <alignment horizontal="center"/>
    </xf>
    <xf numFmtId="164" fontId="6" fillId="7" borderId="60" xfId="1" applyNumberFormat="1" applyFont="1" applyFill="1" applyBorder="1" applyAlignment="1" applyProtection="1">
      <alignment horizontal="center"/>
    </xf>
    <xf numFmtId="164" fontId="7" fillId="7" borderId="59" xfId="1" applyNumberFormat="1" applyFont="1" applyFill="1" applyBorder="1" applyAlignment="1" applyProtection="1">
      <alignment horizontal="center"/>
    </xf>
    <xf numFmtId="164" fontId="7" fillId="7" borderId="0" xfId="1" applyNumberFormat="1" applyFont="1" applyFill="1" applyBorder="1" applyAlignment="1" applyProtection="1">
      <alignment horizontal="center"/>
    </xf>
    <xf numFmtId="164" fontId="7" fillId="7" borderId="60" xfId="1" applyNumberFormat="1" applyFont="1" applyFill="1" applyBorder="1" applyAlignment="1" applyProtection="1">
      <alignment horizontal="center"/>
    </xf>
    <xf numFmtId="9" fontId="8" fillId="7" borderId="0" xfId="1" applyNumberFormat="1" applyFont="1" applyFill="1" applyBorder="1" applyProtection="1"/>
    <xf numFmtId="164" fontId="6" fillId="7" borderId="60" xfId="1" applyNumberFormat="1" applyFont="1" applyFill="1" applyBorder="1" applyProtection="1"/>
    <xf numFmtId="164" fontId="8" fillId="7" borderId="60" xfId="1" quotePrefix="1" applyNumberFormat="1" applyFont="1" applyFill="1" applyBorder="1" applyProtection="1"/>
    <xf numFmtId="164" fontId="8" fillId="7" borderId="61" xfId="1" applyNumberFormat="1" applyFont="1" applyFill="1" applyBorder="1" applyAlignment="1" applyProtection="1">
      <alignment horizontal="centerContinuous"/>
    </xf>
    <xf numFmtId="164" fontId="8" fillId="7" borderId="62" xfId="1" applyNumberFormat="1" applyFont="1" applyFill="1" applyBorder="1" applyAlignment="1" applyProtection="1">
      <alignment horizontal="centerContinuous"/>
    </xf>
    <xf numFmtId="164" fontId="15" fillId="7" borderId="63" xfId="1" applyNumberFormat="1" applyFont="1" applyFill="1" applyBorder="1" applyAlignment="1" applyProtection="1">
      <alignment horizontal="centerContinuous"/>
    </xf>
    <xf numFmtId="49" fontId="7" fillId="7" borderId="60" xfId="1" applyNumberFormat="1" applyFont="1" applyFill="1" applyBorder="1" applyAlignment="1" applyProtection="1">
      <alignment horizontal="centerContinuous"/>
    </xf>
    <xf numFmtId="164" fontId="8" fillId="7" borderId="64" xfId="1" applyNumberFormat="1" applyFont="1" applyFill="1" applyBorder="1" applyAlignment="1" applyProtection="1">
      <alignment horizontal="centerContinuous"/>
    </xf>
    <xf numFmtId="164" fontId="8" fillId="7" borderId="65" xfId="1" applyNumberFormat="1" applyFont="1" applyFill="1" applyBorder="1" applyAlignment="1" applyProtection="1">
      <alignment horizontal="centerContinuous"/>
    </xf>
    <xf numFmtId="164" fontId="8" fillId="7" borderId="66" xfId="1" applyNumberFormat="1" applyFont="1" applyFill="1" applyBorder="1" applyAlignment="1" applyProtection="1">
      <alignment horizontal="centerContinuous"/>
    </xf>
    <xf numFmtId="164" fontId="7" fillId="7" borderId="60" xfId="1" applyNumberFormat="1" applyFont="1" applyFill="1" applyBorder="1" applyAlignment="1" applyProtection="1">
      <alignment horizontal="centerContinuous"/>
    </xf>
    <xf numFmtId="164" fontId="12" fillId="7" borderId="60" xfId="1" applyNumberFormat="1" applyFont="1" applyFill="1" applyBorder="1" applyAlignment="1" applyProtection="1">
      <alignment horizontal="centerContinuous"/>
    </xf>
    <xf numFmtId="164" fontId="8" fillId="7" borderId="67" xfId="1" applyNumberFormat="1" applyFont="1" applyFill="1" applyBorder="1" applyAlignment="1" applyProtection="1">
      <alignment horizontal="centerContinuous"/>
    </xf>
    <xf numFmtId="164" fontId="8" fillId="7" borderId="68" xfId="1" applyNumberFormat="1" applyFont="1" applyFill="1" applyBorder="1" applyAlignment="1" applyProtection="1">
      <alignment horizontal="centerContinuous"/>
    </xf>
    <xf numFmtId="164" fontId="12" fillId="7" borderId="69" xfId="1" applyNumberFormat="1" applyFont="1" applyFill="1" applyBorder="1" applyAlignment="1" applyProtection="1">
      <alignment horizontal="centerContinuous"/>
    </xf>
    <xf numFmtId="0" fontId="4" fillId="4" borderId="9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/>
    </xf>
    <xf numFmtId="0" fontId="6" fillId="5" borderId="38" xfId="1" applyFont="1" applyFill="1" applyBorder="1" applyAlignment="1">
      <alignment horizontal="center"/>
    </xf>
    <xf numFmtId="9" fontId="6" fillId="5" borderId="47" xfId="2" applyFont="1" applyFill="1" applyBorder="1" applyAlignment="1">
      <alignment horizontal="center"/>
    </xf>
    <xf numFmtId="9" fontId="4" fillId="5" borderId="5" xfId="2" applyFont="1" applyFill="1" applyBorder="1" applyAlignment="1">
      <alignment horizontal="center"/>
    </xf>
    <xf numFmtId="0" fontId="4" fillId="5" borderId="3" xfId="1" applyFont="1" applyFill="1" applyBorder="1" applyAlignment="1">
      <alignment horizontal="center"/>
    </xf>
    <xf numFmtId="9" fontId="4" fillId="5" borderId="1" xfId="2" applyFont="1" applyFill="1" applyBorder="1" applyAlignment="1">
      <alignment horizontal="center"/>
    </xf>
    <xf numFmtId="0" fontId="4" fillId="5" borderId="5" xfId="1" applyFont="1" applyFill="1" applyBorder="1" applyAlignment="1">
      <alignment horizontal="center"/>
    </xf>
    <xf numFmtId="0" fontId="14" fillId="5" borderId="0" xfId="1" applyNumberFormat="1" applyFont="1" applyFill="1" applyBorder="1" applyAlignment="1" applyProtection="1">
      <alignment horizontal="center" wrapText="1"/>
    </xf>
    <xf numFmtId="9" fontId="6" fillId="5" borderId="5" xfId="2" applyFont="1" applyFill="1" applyBorder="1" applyAlignment="1">
      <alignment horizontal="center"/>
    </xf>
    <xf numFmtId="0" fontId="6" fillId="7" borderId="55" xfId="0" applyFont="1" applyFill="1" applyBorder="1" applyAlignment="1">
      <alignment horizontal="center"/>
    </xf>
    <xf numFmtId="0" fontId="6" fillId="7" borderId="55" xfId="0" applyNumberFormat="1" applyFont="1" applyFill="1" applyBorder="1" applyAlignment="1">
      <alignment horizontal="center"/>
    </xf>
    <xf numFmtId="0" fontId="6" fillId="7" borderId="53" xfId="0" applyFont="1" applyFill="1" applyBorder="1" applyAlignment="1">
      <alignment horizontal="center"/>
    </xf>
    <xf numFmtId="164" fontId="6" fillId="7" borderId="55" xfId="3" applyNumberFormat="1" applyFont="1" applyFill="1" applyBorder="1" applyAlignment="1">
      <alignment horizontal="center"/>
    </xf>
    <xf numFmtId="164" fontId="14" fillId="5" borderId="0" xfId="1" applyNumberFormat="1" applyFont="1" applyFill="1" applyBorder="1" applyAlignment="1" applyProtection="1">
      <alignment horizontal="center" vertical="center" wrapText="1"/>
    </xf>
    <xf numFmtId="164" fontId="14" fillId="5" borderId="0" xfId="1" applyNumberFormat="1" applyFont="1" applyFill="1" applyBorder="1" applyAlignment="1" applyProtection="1">
      <alignment horizontal="center" wrapText="1"/>
    </xf>
    <xf numFmtId="0" fontId="4" fillId="5" borderId="9" xfId="1" applyFont="1" applyFill="1" applyBorder="1" applyAlignment="1">
      <alignment horizontal="center"/>
    </xf>
    <xf numFmtId="0" fontId="4" fillId="6" borderId="9" xfId="1" applyFont="1" applyFill="1" applyBorder="1" applyAlignment="1">
      <alignment horizontal="center"/>
    </xf>
    <xf numFmtId="0" fontId="7" fillId="5" borderId="7" xfId="1" applyFont="1" applyFill="1" applyBorder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5" fillId="5" borderId="27" xfId="1" applyFont="1" applyFill="1" applyBorder="1" applyAlignment="1">
      <alignment horizontal="center" vertical="center"/>
    </xf>
    <xf numFmtId="0" fontId="5" fillId="5" borderId="8" xfId="1" applyFont="1" applyFill="1" applyBorder="1" applyAlignment="1">
      <alignment horizontal="center" vertical="center"/>
    </xf>
    <xf numFmtId="0" fontId="4" fillId="0" borderId="26" xfId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4" fillId="0" borderId="24" xfId="1" applyFont="1" applyBorder="1" applyAlignment="1">
      <alignment horizontal="center"/>
    </xf>
    <xf numFmtId="0" fontId="4" fillId="7" borderId="26" xfId="1" applyFont="1" applyFill="1" applyBorder="1" applyAlignment="1">
      <alignment horizontal="center"/>
    </xf>
    <xf numFmtId="0" fontId="4" fillId="7" borderId="24" xfId="1" applyFont="1" applyFill="1" applyBorder="1" applyAlignment="1">
      <alignment horizontal="center"/>
    </xf>
    <xf numFmtId="49" fontId="4" fillId="6" borderId="22" xfId="1" applyNumberFormat="1" applyFont="1" applyFill="1" applyBorder="1" applyAlignment="1">
      <alignment horizontal="center"/>
    </xf>
    <xf numFmtId="49" fontId="4" fillId="6" borderId="20" xfId="1" applyNumberFormat="1" applyFont="1" applyFill="1" applyBorder="1" applyAlignment="1">
      <alignment horizontal="center"/>
    </xf>
    <xf numFmtId="0" fontId="7" fillId="7" borderId="40" xfId="1" applyFont="1" applyFill="1" applyBorder="1" applyAlignment="1">
      <alignment horizontal="center"/>
    </xf>
    <xf numFmtId="0" fontId="7" fillId="7" borderId="25" xfId="1" applyFont="1" applyFill="1" applyBorder="1" applyAlignment="1">
      <alignment horizontal="center"/>
    </xf>
    <xf numFmtId="0" fontId="7" fillId="7" borderId="39" xfId="1" applyFont="1" applyFill="1" applyBorder="1" applyAlignment="1">
      <alignment horizontal="center"/>
    </xf>
    <xf numFmtId="0" fontId="7" fillId="7" borderId="26" xfId="1" applyFont="1" applyFill="1" applyBorder="1" applyAlignment="1">
      <alignment horizontal="center"/>
    </xf>
    <xf numFmtId="0" fontId="7" fillId="7" borderId="24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6" fillId="0" borderId="24" xfId="1" applyFont="1" applyBorder="1" applyAlignment="1">
      <alignment horizontal="center"/>
    </xf>
    <xf numFmtId="49" fontId="7" fillId="1" borderId="36" xfId="1" applyNumberFormat="1" applyFont="1" applyFill="1" applyBorder="1" applyAlignment="1">
      <alignment horizontal="center"/>
    </xf>
    <xf numFmtId="49" fontId="7" fillId="1" borderId="33" xfId="1" applyNumberFormat="1" applyFont="1" applyFill="1" applyBorder="1" applyAlignment="1">
      <alignment horizontal="center"/>
    </xf>
    <xf numFmtId="0" fontId="7" fillId="0" borderId="42" xfId="1" applyFont="1" applyBorder="1" applyAlignment="1">
      <alignment horizontal="center"/>
    </xf>
    <xf numFmtId="0" fontId="7" fillId="0" borderId="40" xfId="1" applyFont="1" applyBorder="1" applyAlignment="1">
      <alignment horizontal="center"/>
    </xf>
    <xf numFmtId="0" fontId="7" fillId="0" borderId="25" xfId="1" applyFont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6" fillId="7" borderId="24" xfId="0" applyFont="1" applyFill="1" applyBorder="1" applyAlignment="1">
      <alignment horizontal="center"/>
    </xf>
    <xf numFmtId="0" fontId="4" fillId="0" borderId="42" xfId="1" applyFont="1" applyBorder="1" applyAlignment="1">
      <alignment horizontal="center"/>
    </xf>
    <xf numFmtId="49" fontId="7" fillId="1" borderId="4" xfId="1" applyNumberFormat="1" applyFont="1" applyFill="1" applyBorder="1" applyAlignment="1">
      <alignment horizontal="center"/>
    </xf>
    <xf numFmtId="49" fontId="7" fillId="1" borderId="70" xfId="1" applyNumberFormat="1" applyFont="1" applyFill="1" applyBorder="1" applyAlignment="1">
      <alignment horizontal="center"/>
    </xf>
    <xf numFmtId="0" fontId="4" fillId="7" borderId="0" xfId="1" applyFont="1" applyFill="1" applyAlignment="1">
      <alignment horizontal="center"/>
    </xf>
    <xf numFmtId="0" fontId="12" fillId="0" borderId="0" xfId="1" applyFont="1" applyBorder="1" applyAlignment="1">
      <alignment horizontal="center"/>
    </xf>
    <xf numFmtId="0" fontId="12" fillId="7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164" fontId="3" fillId="7" borderId="58" xfId="1" applyNumberFormat="1" applyFont="1" applyFill="1" applyBorder="1" applyAlignment="1" applyProtection="1">
      <alignment horizontal="center"/>
    </xf>
    <xf numFmtId="164" fontId="3" fillId="7" borderId="57" xfId="1" applyNumberFormat="1" applyFont="1" applyFill="1" applyBorder="1" applyAlignment="1" applyProtection="1">
      <alignment horizontal="center"/>
    </xf>
    <xf numFmtId="164" fontId="3" fillId="7" borderId="56" xfId="1" applyNumberFormat="1" applyFont="1" applyFill="1" applyBorder="1" applyAlignment="1" applyProtection="1">
      <alignment horizontal="center"/>
    </xf>
    <xf numFmtId="164" fontId="5" fillId="7" borderId="60" xfId="1" applyNumberFormat="1" applyFont="1" applyFill="1" applyBorder="1" applyAlignment="1" applyProtection="1">
      <alignment horizontal="center"/>
    </xf>
    <xf numFmtId="164" fontId="5" fillId="7" borderId="0" xfId="1" applyNumberFormat="1" applyFont="1" applyFill="1" applyBorder="1" applyAlignment="1" applyProtection="1">
      <alignment horizontal="center"/>
    </xf>
    <xf numFmtId="164" fontId="5" fillId="7" borderId="59" xfId="1" applyNumberFormat="1" applyFont="1" applyFill="1" applyBorder="1" applyAlignment="1" applyProtection="1">
      <alignment horizontal="center"/>
    </xf>
    <xf numFmtId="164" fontId="14" fillId="7" borderId="0" xfId="1" applyNumberFormat="1" applyFont="1" applyFill="1" applyBorder="1" applyAlignment="1" applyProtection="1">
      <alignment horizontal="center"/>
    </xf>
    <xf numFmtId="0" fontId="5" fillId="7" borderId="0" xfId="1" applyFont="1" applyFill="1" applyBorder="1" applyAlignment="1">
      <alignment horizontal="center"/>
    </xf>
    <xf numFmtId="0" fontId="12" fillId="9" borderId="0" xfId="1" applyFont="1" applyFill="1" applyBorder="1" applyAlignment="1">
      <alignment horizontal="center"/>
    </xf>
    <xf numFmtId="164" fontId="7" fillId="7" borderId="60" xfId="1" applyNumberFormat="1" applyFont="1" applyFill="1" applyBorder="1" applyAlignment="1" applyProtection="1">
      <alignment horizontal="center"/>
    </xf>
    <xf numFmtId="164" fontId="7" fillId="7" borderId="0" xfId="1" applyNumberFormat="1" applyFont="1" applyFill="1" applyBorder="1" applyAlignment="1" applyProtection="1">
      <alignment horizontal="center"/>
    </xf>
    <xf numFmtId="164" fontId="7" fillId="7" borderId="59" xfId="1" applyNumberFormat="1" applyFont="1" applyFill="1" applyBorder="1" applyAlignment="1" applyProtection="1">
      <alignment horizontal="center"/>
    </xf>
  </cellXfs>
  <cellStyles count="4">
    <cellStyle name="Normal" xfId="0" builtinId="0"/>
    <cellStyle name="Normal 2" xfId="1"/>
    <cellStyle name="Percent" xfId="3" builtinId="5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mrJune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>
        <row r="6">
          <cell r="J6">
            <v>679</v>
          </cell>
          <cell r="K6">
            <v>1050</v>
          </cell>
          <cell r="L6">
            <v>665</v>
          </cell>
          <cell r="M6">
            <v>203</v>
          </cell>
        </row>
        <row r="9">
          <cell r="J9">
            <v>421</v>
          </cell>
          <cell r="K9">
            <v>411</v>
          </cell>
          <cell r="L9">
            <v>397</v>
          </cell>
          <cell r="M9">
            <v>424</v>
          </cell>
        </row>
        <row r="12">
          <cell r="J12">
            <v>1280</v>
          </cell>
          <cell r="K12">
            <v>1239</v>
          </cell>
          <cell r="L12">
            <v>1302</v>
          </cell>
          <cell r="M12">
            <v>1242</v>
          </cell>
        </row>
        <row r="13"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J14">
            <v>47</v>
          </cell>
          <cell r="K14">
            <v>87</v>
          </cell>
          <cell r="L14">
            <v>43</v>
          </cell>
          <cell r="M14">
            <v>44</v>
          </cell>
        </row>
        <row r="17"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</row>
        <row r="20">
          <cell r="J20">
            <v>13</v>
          </cell>
          <cell r="K20">
            <v>7</v>
          </cell>
          <cell r="L20">
            <v>4</v>
          </cell>
          <cell r="M20">
            <v>3</v>
          </cell>
        </row>
        <row r="23">
          <cell r="J23">
            <v>1097</v>
          </cell>
          <cell r="K23">
            <v>1189</v>
          </cell>
          <cell r="L23">
            <v>1195</v>
          </cell>
          <cell r="M23">
            <v>1199</v>
          </cell>
        </row>
        <row r="24">
          <cell r="J24">
            <v>42</v>
          </cell>
          <cell r="K24">
            <v>48</v>
          </cell>
          <cell r="L24">
            <v>63</v>
          </cell>
          <cell r="M24">
            <v>70</v>
          </cell>
        </row>
        <row r="27">
          <cell r="J27">
            <v>686</v>
          </cell>
          <cell r="K27">
            <v>813</v>
          </cell>
          <cell r="L27">
            <v>979</v>
          </cell>
          <cell r="M27">
            <v>960</v>
          </cell>
        </row>
        <row r="28">
          <cell r="J28">
            <v>207</v>
          </cell>
          <cell r="K28">
            <v>336</v>
          </cell>
        </row>
        <row r="29">
          <cell r="L29">
            <v>298</v>
          </cell>
          <cell r="M29">
            <v>348</v>
          </cell>
        </row>
        <row r="31">
          <cell r="J31">
            <v>395</v>
          </cell>
          <cell r="K31">
            <v>401</v>
          </cell>
          <cell r="L31">
            <v>569</v>
          </cell>
          <cell r="M31">
            <v>487</v>
          </cell>
        </row>
        <row r="33">
          <cell r="J33">
            <v>619</v>
          </cell>
          <cell r="K33">
            <v>0</v>
          </cell>
          <cell r="L33">
            <v>0</v>
          </cell>
          <cell r="M33">
            <v>0</v>
          </cell>
        </row>
        <row r="35">
          <cell r="J35">
            <v>2337</v>
          </cell>
          <cell r="K35">
            <v>2492</v>
          </cell>
          <cell r="L35">
            <v>3199</v>
          </cell>
          <cell r="M35">
            <v>3274</v>
          </cell>
        </row>
        <row r="38">
          <cell r="J38">
            <v>1644</v>
          </cell>
          <cell r="K38">
            <v>1711</v>
          </cell>
          <cell r="L38">
            <v>1693</v>
          </cell>
          <cell r="M38">
            <v>1683</v>
          </cell>
        </row>
        <row r="39">
          <cell r="J39">
            <v>37</v>
          </cell>
          <cell r="K39">
            <v>75</v>
          </cell>
          <cell r="L39">
            <v>0</v>
          </cell>
          <cell r="M39">
            <v>423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J41">
            <v>197</v>
          </cell>
          <cell r="K41">
            <v>248</v>
          </cell>
          <cell r="L41">
            <v>259</v>
          </cell>
          <cell r="M41">
            <v>0</v>
          </cell>
        </row>
        <row r="44">
          <cell r="J44">
            <v>348</v>
          </cell>
          <cell r="K44">
            <v>352</v>
          </cell>
          <cell r="L44">
            <v>347</v>
          </cell>
          <cell r="M44">
            <v>372</v>
          </cell>
        </row>
        <row r="45">
          <cell r="J45">
            <v>11</v>
          </cell>
          <cell r="K45">
            <v>20</v>
          </cell>
          <cell r="L45">
            <v>21</v>
          </cell>
          <cell r="M45">
            <v>13</v>
          </cell>
        </row>
        <row r="47">
          <cell r="J47">
            <v>845</v>
          </cell>
          <cell r="K47">
            <v>505</v>
          </cell>
          <cell r="L47">
            <v>984</v>
          </cell>
          <cell r="M47">
            <v>988</v>
          </cell>
        </row>
      </sheetData>
      <sheetData sheetId="1">
        <row r="4">
          <cell r="M4">
            <v>975</v>
          </cell>
        </row>
        <row r="7">
          <cell r="J7">
            <v>1053</v>
          </cell>
          <cell r="K7">
            <v>1091</v>
          </cell>
          <cell r="L7">
            <v>1277</v>
          </cell>
          <cell r="M7">
            <v>975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69"/>
  <sheetViews>
    <sheetView showGridLines="0" zoomScaleNormal="100" workbookViewId="0">
      <selection activeCell="P13" sqref="P13"/>
    </sheetView>
  </sheetViews>
  <sheetFormatPr defaultColWidth="9.140625" defaultRowHeight="11.25" x14ac:dyDescent="0.2"/>
  <cols>
    <col min="1" max="1" width="44.28515625" style="1" bestFit="1" customWidth="1"/>
    <col min="2" max="2" width="7.140625" style="1" customWidth="1"/>
    <col min="3" max="3" width="6.140625" style="1" customWidth="1"/>
    <col min="4" max="4" width="8.42578125" style="1" bestFit="1" customWidth="1"/>
    <col min="5" max="5" width="5.7109375" style="1" customWidth="1"/>
    <col min="6" max="6" width="8.42578125" style="1" bestFit="1" customWidth="1"/>
    <col min="7" max="7" width="5.7109375" style="1" customWidth="1"/>
    <col min="8" max="8" width="7.42578125" style="1" customWidth="1"/>
    <col min="9" max="9" width="9.28515625" style="1" customWidth="1"/>
    <col min="10" max="10" width="5.85546875" style="1" customWidth="1"/>
    <col min="11" max="13" width="5.7109375" style="1" customWidth="1"/>
    <col min="14" max="16384" width="9.140625" style="1"/>
  </cols>
  <sheetData>
    <row r="2" spans="1:20" ht="12" thickBot="1" x14ac:dyDescent="0.25"/>
    <row r="3" spans="1:20" ht="15" customHeight="1" x14ac:dyDescent="0.2">
      <c r="A3" s="290"/>
      <c r="B3" s="292" t="s">
        <v>128</v>
      </c>
      <c r="C3" s="293"/>
      <c r="D3" s="293"/>
      <c r="E3" s="293"/>
      <c r="F3" s="293"/>
      <c r="G3" s="294"/>
      <c r="H3" s="295" t="s">
        <v>54</v>
      </c>
      <c r="I3" s="296"/>
      <c r="J3" s="292" t="s">
        <v>53</v>
      </c>
      <c r="K3" s="293"/>
      <c r="L3" s="293"/>
      <c r="M3" s="294"/>
    </row>
    <row r="4" spans="1:20" ht="19.5" customHeight="1" thickBot="1" x14ac:dyDescent="0.25">
      <c r="A4" s="291"/>
      <c r="B4" s="76" t="s">
        <v>52</v>
      </c>
      <c r="C4" s="75" t="s">
        <v>51</v>
      </c>
      <c r="D4" s="75" t="s">
        <v>50</v>
      </c>
      <c r="E4" s="75" t="s">
        <v>49</v>
      </c>
      <c r="F4" s="75" t="s">
        <v>48</v>
      </c>
      <c r="G4" s="74" t="s">
        <v>118</v>
      </c>
      <c r="H4" s="297" t="s">
        <v>119</v>
      </c>
      <c r="I4" s="298"/>
      <c r="J4" s="73">
        <v>2021</v>
      </c>
      <c r="K4" s="73">
        <v>2022</v>
      </c>
      <c r="L4" s="72">
        <v>2023</v>
      </c>
      <c r="M4" s="72">
        <v>2024</v>
      </c>
      <c r="N4" s="2"/>
    </row>
    <row r="5" spans="1:20" ht="15" customHeight="1" thickTop="1" x14ac:dyDescent="0.2">
      <c r="A5" s="71" t="s">
        <v>47</v>
      </c>
      <c r="B5" s="70">
        <f>B6+B7+Sheet2!B5</f>
        <v>12742</v>
      </c>
      <c r="C5" s="69">
        <f>C6+C7+Sheet2!C5</f>
        <v>12708</v>
      </c>
      <c r="D5" s="69">
        <f>D6+D7+Sheet2!D5</f>
        <v>12695</v>
      </c>
      <c r="E5" s="69">
        <f>E7+E6+Sheet2!E7</f>
        <v>12694</v>
      </c>
      <c r="F5" s="68">
        <f>F7+F6+Sheet2!F7</f>
        <v>12740</v>
      </c>
      <c r="G5" s="284">
        <f>G7+G6+Sheet2!G7</f>
        <v>12747</v>
      </c>
      <c r="H5" s="61">
        <f>H6+H7+Sheet2!H5</f>
        <v>13374</v>
      </c>
      <c r="I5" s="272">
        <f>(G5-H5)/H5</f>
        <v>-4.6882009869896817E-2</v>
      </c>
      <c r="J5" s="67">
        <f>+J7+J6+Sheet2!J5</f>
        <v>12131</v>
      </c>
      <c r="K5" s="67">
        <f>+K7+K6+Sheet2!K5</f>
        <v>12075</v>
      </c>
      <c r="L5" s="49">
        <f>+L7+L6+Sheet2!L5</f>
        <v>13295</v>
      </c>
      <c r="M5" s="66">
        <f>+M7+M6+Sheet2!M5</f>
        <v>12708</v>
      </c>
    </row>
    <row r="6" spans="1:20" ht="15" customHeight="1" x14ac:dyDescent="0.2">
      <c r="A6" s="65" t="s">
        <v>46</v>
      </c>
      <c r="B6" s="64">
        <v>188</v>
      </c>
      <c r="C6" s="63">
        <v>203</v>
      </c>
      <c r="D6" s="62">
        <v>200</v>
      </c>
      <c r="E6" s="62">
        <v>179</v>
      </c>
      <c r="F6" s="62">
        <v>279</v>
      </c>
      <c r="G6" s="275">
        <v>252</v>
      </c>
      <c r="H6" s="61">
        <v>719</v>
      </c>
      <c r="I6" s="272">
        <f>(G6-H6)/H6</f>
        <v>-0.64951321279554941</v>
      </c>
      <c r="J6" s="51">
        <v>679</v>
      </c>
      <c r="K6" s="51">
        <v>1050</v>
      </c>
      <c r="L6" s="49">
        <v>665</v>
      </c>
      <c r="M6" s="60">
        <v>203</v>
      </c>
    </row>
    <row r="7" spans="1:20" ht="15" customHeight="1" thickBot="1" x14ac:dyDescent="0.25">
      <c r="A7" s="59" t="s">
        <v>45</v>
      </c>
      <c r="B7" s="58">
        <f t="shared" ref="B7:H7" si="0">SUM(B9+B11+B16+B20+B22+B26+B31+B33+B35+B37+B43+B47)</f>
        <v>11542</v>
      </c>
      <c r="C7" s="58">
        <f t="shared" si="0"/>
        <v>11530</v>
      </c>
      <c r="D7" s="58">
        <f t="shared" si="0"/>
        <v>11503</v>
      </c>
      <c r="E7" s="58">
        <f t="shared" si="0"/>
        <v>11443</v>
      </c>
      <c r="F7" s="57">
        <f t="shared" si="0"/>
        <v>11412</v>
      </c>
      <c r="G7" s="57">
        <f t="shared" si="0"/>
        <v>11454</v>
      </c>
      <c r="H7" s="273">
        <f t="shared" si="0"/>
        <v>11422</v>
      </c>
      <c r="I7" s="274">
        <f>(G7-H7)/H7</f>
        <v>2.8016109262826126E-3</v>
      </c>
      <c r="J7" s="56">
        <f>SUM(J9+J11+J16+J20+J22+J26+J31+J33+J35+J37+J43+J47)</f>
        <v>10226</v>
      </c>
      <c r="K7" s="56">
        <f>SUM(K9+K11+K16+K20+K22+K26+K31+K33+K35+K37+K43+K47)</f>
        <v>9934</v>
      </c>
      <c r="L7" s="55">
        <f>SUM(L9+L11+L16+L20+L22+L26+L31+L33+L35+L37+L43+L47)</f>
        <v>11353</v>
      </c>
      <c r="M7" s="54">
        <f>SUM(M9+M11+M20+M22+M26+M31+M35+M37+M43+M47)</f>
        <v>11530</v>
      </c>
    </row>
    <row r="8" spans="1:20" ht="15" customHeight="1" thickBot="1" x14ac:dyDescent="0.25">
      <c r="A8" s="53"/>
      <c r="B8" s="18"/>
      <c r="C8" s="48"/>
      <c r="D8" s="17"/>
      <c r="E8" s="17"/>
      <c r="F8" s="52"/>
      <c r="G8" s="15"/>
      <c r="H8" s="14"/>
      <c r="I8" s="13"/>
      <c r="J8" s="51"/>
      <c r="K8" s="50"/>
      <c r="L8" s="49"/>
      <c r="M8" s="47"/>
    </row>
    <row r="9" spans="1:20" ht="15" customHeight="1" thickBot="1" x14ac:dyDescent="0.25">
      <c r="A9" s="41" t="s">
        <v>44</v>
      </c>
      <c r="B9" s="37">
        <v>418</v>
      </c>
      <c r="C9" s="38">
        <v>424</v>
      </c>
      <c r="D9" s="38">
        <v>429</v>
      </c>
      <c r="E9" s="38">
        <v>427</v>
      </c>
      <c r="F9" s="38">
        <v>420</v>
      </c>
      <c r="G9" s="268">
        <v>426</v>
      </c>
      <c r="H9" s="37">
        <v>392</v>
      </c>
      <c r="I9" s="36">
        <f>(G9-H9)/H9</f>
        <v>8.673469387755102E-2</v>
      </c>
      <c r="J9" s="35">
        <v>421</v>
      </c>
      <c r="K9" s="35">
        <v>411</v>
      </c>
      <c r="L9" s="34">
        <v>397</v>
      </c>
      <c r="M9" s="34">
        <v>424</v>
      </c>
      <c r="O9" s="287"/>
      <c r="P9" s="287"/>
      <c r="Q9" s="288"/>
    </row>
    <row r="10" spans="1:20" ht="15" customHeight="1" thickBot="1" x14ac:dyDescent="0.25">
      <c r="A10" s="19"/>
      <c r="B10" s="18"/>
      <c r="C10" s="40"/>
      <c r="D10" s="17"/>
      <c r="E10" s="17"/>
      <c r="F10" s="16"/>
      <c r="G10" s="15"/>
      <c r="H10" s="14"/>
      <c r="I10" s="13"/>
      <c r="J10" s="12"/>
      <c r="K10" s="12"/>
      <c r="L10" s="11"/>
      <c r="M10" s="47"/>
      <c r="N10" s="46"/>
      <c r="P10" s="46"/>
      <c r="Q10" s="288"/>
      <c r="R10" s="289"/>
      <c r="S10" s="289"/>
      <c r="T10" s="289"/>
    </row>
    <row r="11" spans="1:20" ht="15" customHeight="1" thickBot="1" x14ac:dyDescent="0.25">
      <c r="A11" s="41" t="s">
        <v>43</v>
      </c>
      <c r="B11" s="37">
        <f>+B12+B14</f>
        <v>1292</v>
      </c>
      <c r="C11" s="45">
        <f>C12+C14</f>
        <v>1286</v>
      </c>
      <c r="D11" s="38">
        <f>+D12+D14</f>
        <v>1287</v>
      </c>
      <c r="E11" s="38">
        <f>+E12+E14</f>
        <v>1301</v>
      </c>
      <c r="F11" s="38">
        <f>+F12+F14</f>
        <v>1295</v>
      </c>
      <c r="G11" s="268">
        <f>+G12+G14</f>
        <v>1312</v>
      </c>
      <c r="H11" s="37">
        <f>SUM(H12:H14)</f>
        <v>1347</v>
      </c>
      <c r="I11" s="36">
        <f>(G11-H11)/H11</f>
        <v>-2.5983667409057165E-2</v>
      </c>
      <c r="J11" s="35">
        <f>SUM(J12:J14)</f>
        <v>1327</v>
      </c>
      <c r="K11" s="35">
        <f>SUM(K12:K14)</f>
        <v>1326</v>
      </c>
      <c r="L11" s="34">
        <f>SUM(L12:L14)</f>
        <v>1345</v>
      </c>
      <c r="M11" s="34">
        <f>+M12+M14</f>
        <v>1286</v>
      </c>
      <c r="Q11" s="288"/>
      <c r="R11" s="289"/>
      <c r="S11" s="289"/>
      <c r="T11" s="289"/>
    </row>
    <row r="12" spans="1:20" ht="15" customHeight="1" x14ac:dyDescent="0.2">
      <c r="A12" s="19" t="s">
        <v>26</v>
      </c>
      <c r="B12" s="18">
        <v>1247</v>
      </c>
      <c r="C12" s="17">
        <v>1242</v>
      </c>
      <c r="D12" s="17">
        <v>1244</v>
      </c>
      <c r="E12" s="17">
        <v>1257</v>
      </c>
      <c r="F12" s="16">
        <v>1254</v>
      </c>
      <c r="G12" s="15">
        <v>1269</v>
      </c>
      <c r="H12" s="14">
        <v>1304</v>
      </c>
      <c r="I12" s="13">
        <f>(G12-H12)/H12</f>
        <v>-2.6840490797546013E-2</v>
      </c>
      <c r="J12" s="12">
        <v>1280</v>
      </c>
      <c r="K12" s="12">
        <v>1239</v>
      </c>
      <c r="L12" s="11">
        <v>1302</v>
      </c>
      <c r="M12" s="10">
        <v>1242</v>
      </c>
      <c r="Q12" s="288"/>
      <c r="R12" s="289"/>
      <c r="S12" s="289"/>
      <c r="T12" s="289"/>
    </row>
    <row r="13" spans="1:20" ht="15" customHeight="1" x14ac:dyDescent="0.2">
      <c r="A13" s="19" t="s">
        <v>42</v>
      </c>
      <c r="B13" s="18"/>
      <c r="C13" s="17"/>
      <c r="D13" s="17"/>
      <c r="E13" s="17"/>
      <c r="F13" s="16"/>
      <c r="G13" s="15"/>
      <c r="H13" s="14"/>
      <c r="I13" s="13"/>
      <c r="J13" s="12"/>
      <c r="K13" s="12"/>
      <c r="L13" s="11"/>
      <c r="M13" s="10"/>
    </row>
    <row r="14" spans="1:20" ht="15" customHeight="1" x14ac:dyDescent="0.2">
      <c r="A14" s="19" t="s">
        <v>41</v>
      </c>
      <c r="B14" s="18">
        <v>45</v>
      </c>
      <c r="C14" s="17">
        <v>44</v>
      </c>
      <c r="D14" s="17">
        <v>43</v>
      </c>
      <c r="E14" s="17">
        <v>44</v>
      </c>
      <c r="F14" s="16">
        <v>41</v>
      </c>
      <c r="G14" s="15">
        <v>43</v>
      </c>
      <c r="H14" s="14">
        <v>43</v>
      </c>
      <c r="I14" s="13">
        <f>(G14-H14)/H14</f>
        <v>0</v>
      </c>
      <c r="J14" s="12">
        <v>47</v>
      </c>
      <c r="K14" s="12">
        <v>87</v>
      </c>
      <c r="L14" s="11">
        <v>43</v>
      </c>
      <c r="M14" s="10">
        <v>44</v>
      </c>
    </row>
    <row r="15" spans="1:20" ht="15" customHeight="1" thickBot="1" x14ac:dyDescent="0.25">
      <c r="A15" s="44"/>
      <c r="B15" s="18"/>
      <c r="C15" s="17"/>
      <c r="D15" s="17"/>
      <c r="E15" s="17"/>
      <c r="F15" s="16"/>
      <c r="G15" s="15"/>
      <c r="H15" s="14"/>
      <c r="I15" s="13"/>
      <c r="J15" s="12"/>
      <c r="K15" s="12"/>
      <c r="L15" s="11"/>
      <c r="M15" s="10"/>
    </row>
    <row r="16" spans="1:20" ht="15" customHeight="1" thickBot="1" x14ac:dyDescent="0.25">
      <c r="A16" s="9" t="s">
        <v>40</v>
      </c>
      <c r="B16" s="23"/>
      <c r="C16" s="25"/>
      <c r="D16" s="25"/>
      <c r="E16" s="25"/>
      <c r="F16" s="25"/>
      <c r="G16" s="24"/>
      <c r="H16" s="23"/>
      <c r="I16" s="22"/>
      <c r="J16" s="27"/>
      <c r="K16" s="27"/>
      <c r="L16" s="26"/>
      <c r="M16" s="26"/>
    </row>
    <row r="17" spans="1:13" ht="15" customHeight="1" thickBot="1" x14ac:dyDescent="0.25">
      <c r="A17" s="9" t="s">
        <v>39</v>
      </c>
      <c r="B17" s="23"/>
      <c r="C17" s="25"/>
      <c r="D17" s="25"/>
      <c r="E17" s="25"/>
      <c r="F17" s="25"/>
      <c r="G17" s="24"/>
      <c r="H17" s="23"/>
      <c r="I17" s="22"/>
      <c r="J17" s="27"/>
      <c r="K17" s="27"/>
      <c r="L17" s="26"/>
      <c r="M17" s="26"/>
    </row>
    <row r="18" spans="1:13" ht="15" customHeight="1" thickBot="1" x14ac:dyDescent="0.25">
      <c r="A18" s="9" t="s">
        <v>38</v>
      </c>
      <c r="B18" s="23"/>
      <c r="C18" s="25"/>
      <c r="D18" s="25"/>
      <c r="E18" s="25"/>
      <c r="F18" s="25"/>
      <c r="G18" s="24"/>
      <c r="H18" s="23"/>
      <c r="I18" s="22"/>
      <c r="J18" s="27"/>
      <c r="K18" s="27"/>
      <c r="L18" s="26"/>
      <c r="M18" s="26"/>
    </row>
    <row r="19" spans="1:13" ht="15" customHeight="1" thickBot="1" x14ac:dyDescent="0.25">
      <c r="A19" s="19"/>
      <c r="B19" s="18"/>
      <c r="C19" s="17"/>
      <c r="D19" s="17"/>
      <c r="E19" s="17"/>
      <c r="F19" s="16"/>
      <c r="G19" s="15"/>
      <c r="H19" s="14"/>
      <c r="I19" s="13"/>
      <c r="J19" s="12"/>
      <c r="K19" s="12"/>
      <c r="L19" s="11"/>
      <c r="M19" s="10"/>
    </row>
    <row r="20" spans="1:13" ht="15" customHeight="1" thickBot="1" x14ac:dyDescent="0.25">
      <c r="A20" s="41" t="s">
        <v>37</v>
      </c>
      <c r="B20" s="37">
        <v>9</v>
      </c>
      <c r="C20" s="38">
        <v>3</v>
      </c>
      <c r="D20" s="38">
        <v>8</v>
      </c>
      <c r="E20" s="38">
        <v>6</v>
      </c>
      <c r="F20" s="38">
        <v>4</v>
      </c>
      <c r="G20" s="268">
        <v>4</v>
      </c>
      <c r="H20" s="37">
        <v>7</v>
      </c>
      <c r="I20" s="36">
        <f>(G20-H20)/H20</f>
        <v>-0.42857142857142855</v>
      </c>
      <c r="J20" s="35">
        <v>13</v>
      </c>
      <c r="K20" s="35">
        <v>7</v>
      </c>
      <c r="L20" s="34">
        <v>4</v>
      </c>
      <c r="M20" s="34">
        <v>3</v>
      </c>
    </row>
    <row r="21" spans="1:13" ht="15" customHeight="1" thickBot="1" x14ac:dyDescent="0.25">
      <c r="A21" s="19"/>
      <c r="B21" s="18"/>
      <c r="C21" s="43"/>
      <c r="D21" s="17"/>
      <c r="E21" s="17"/>
      <c r="F21" s="16"/>
      <c r="G21" s="15"/>
      <c r="H21" s="14"/>
      <c r="I21" s="13"/>
      <c r="J21" s="12"/>
      <c r="K21" s="12"/>
      <c r="L21" s="11"/>
      <c r="M21" s="10"/>
    </row>
    <row r="22" spans="1:13" ht="15" customHeight="1" thickBot="1" x14ac:dyDescent="0.25">
      <c r="A22" s="41" t="s">
        <v>36</v>
      </c>
      <c r="B22" s="37">
        <f>+B23+B24</f>
        <v>1266</v>
      </c>
      <c r="C22" s="38">
        <f>+C23+C24</f>
        <v>1269</v>
      </c>
      <c r="D22" s="38">
        <f>+D23+D24</f>
        <v>1273</v>
      </c>
      <c r="E22" s="38">
        <f>SUM(E23:E25)</f>
        <v>1286</v>
      </c>
      <c r="F22" s="38">
        <f>+F23+F24</f>
        <v>1273</v>
      </c>
      <c r="G22" s="267">
        <f>+G23+G24</f>
        <v>1269</v>
      </c>
      <c r="H22" s="37">
        <f>SUM(H23:H25)</f>
        <v>1254</v>
      </c>
      <c r="I22" s="36">
        <f>(G22-H22)/H22</f>
        <v>1.1961722488038277E-2</v>
      </c>
      <c r="J22" s="35">
        <f>SUM(J23:J25)</f>
        <v>1139</v>
      </c>
      <c r="K22" s="35">
        <f>SUM(K23:K25)</f>
        <v>1237</v>
      </c>
      <c r="L22" s="34">
        <f>SUM(L23:L25)</f>
        <v>1258</v>
      </c>
      <c r="M22" s="34">
        <f>SUM(M23:M25)</f>
        <v>1269</v>
      </c>
    </row>
    <row r="23" spans="1:13" ht="15" customHeight="1" x14ac:dyDescent="0.2">
      <c r="A23" s="19" t="s">
        <v>26</v>
      </c>
      <c r="B23" s="18">
        <v>1199</v>
      </c>
      <c r="C23" s="17">
        <v>1199</v>
      </c>
      <c r="D23" s="17">
        <v>1196</v>
      </c>
      <c r="E23" s="17">
        <v>1210</v>
      </c>
      <c r="F23" s="16">
        <v>1192</v>
      </c>
      <c r="G23" s="15">
        <v>1194</v>
      </c>
      <c r="H23" s="14">
        <v>1209</v>
      </c>
      <c r="I23" s="13">
        <f>(G23-H23)/H23</f>
        <v>-1.2406947890818859E-2</v>
      </c>
      <c r="J23" s="12">
        <v>1097</v>
      </c>
      <c r="K23" s="12">
        <v>1189</v>
      </c>
      <c r="L23" s="11">
        <v>1195</v>
      </c>
      <c r="M23" s="10">
        <v>1199</v>
      </c>
    </row>
    <row r="24" spans="1:13" ht="15" customHeight="1" x14ac:dyDescent="0.2">
      <c r="A24" s="19" t="s">
        <v>35</v>
      </c>
      <c r="B24" s="18">
        <v>67</v>
      </c>
      <c r="C24" s="17">
        <v>70</v>
      </c>
      <c r="D24" s="17">
        <v>77</v>
      </c>
      <c r="E24" s="17">
        <v>76</v>
      </c>
      <c r="F24" s="16">
        <v>81</v>
      </c>
      <c r="G24" s="15">
        <v>75</v>
      </c>
      <c r="H24" s="14">
        <v>45</v>
      </c>
      <c r="I24" s="13">
        <f>(G24-H24)/H24</f>
        <v>0.66666666666666663</v>
      </c>
      <c r="J24" s="12">
        <v>42</v>
      </c>
      <c r="K24" s="12">
        <v>48</v>
      </c>
      <c r="L24" s="11">
        <v>63</v>
      </c>
      <c r="M24" s="10">
        <v>70</v>
      </c>
    </row>
    <row r="25" spans="1:13" ht="15" customHeight="1" thickBot="1" x14ac:dyDescent="0.25">
      <c r="A25" s="19"/>
      <c r="B25" s="18"/>
      <c r="C25" s="17"/>
      <c r="D25" s="17"/>
      <c r="E25" s="17"/>
      <c r="F25" s="16"/>
      <c r="G25" s="15"/>
      <c r="H25" s="14"/>
      <c r="I25" s="13"/>
      <c r="J25" s="12"/>
      <c r="K25" s="12"/>
      <c r="L25" s="11"/>
      <c r="M25" s="10"/>
    </row>
    <row r="26" spans="1:13" ht="15" customHeight="1" thickBot="1" x14ac:dyDescent="0.25">
      <c r="A26" s="41" t="s">
        <v>34</v>
      </c>
      <c r="B26" s="37">
        <f>+B27+B29</f>
        <v>1309</v>
      </c>
      <c r="C26" s="38">
        <f>+C27+C29</f>
        <v>1308</v>
      </c>
      <c r="D26" s="38">
        <f>+D27+D29</f>
        <v>1325</v>
      </c>
      <c r="E26" s="38">
        <f>SUM(E27:E29)</f>
        <v>1284</v>
      </c>
      <c r="F26" s="38">
        <f>SUM(F27:F29)</f>
        <v>1267</v>
      </c>
      <c r="G26" s="268">
        <f>SUM(G27:G29)</f>
        <v>1271</v>
      </c>
      <c r="H26" s="37">
        <f>SUM(H27:H29)</f>
        <v>1273</v>
      </c>
      <c r="I26" s="36">
        <f>(G26-H26)/H26</f>
        <v>-1.5710919088766694E-3</v>
      </c>
      <c r="J26" s="35">
        <f>SUM(J27:J29)</f>
        <v>893</v>
      </c>
      <c r="K26" s="35">
        <f>SUM(K27:K29)</f>
        <v>1149</v>
      </c>
      <c r="L26" s="34">
        <f>SUM(L27:L29)</f>
        <v>1277</v>
      </c>
      <c r="M26" s="34">
        <f>SUM(M27:M29)</f>
        <v>1308</v>
      </c>
    </row>
    <row r="27" spans="1:13" ht="15" customHeight="1" x14ac:dyDescent="0.2">
      <c r="A27" s="19" t="s">
        <v>33</v>
      </c>
      <c r="B27" s="18">
        <v>978</v>
      </c>
      <c r="C27" s="17">
        <v>960</v>
      </c>
      <c r="D27" s="17">
        <v>980</v>
      </c>
      <c r="E27" s="17">
        <v>974</v>
      </c>
      <c r="F27" s="16">
        <v>968</v>
      </c>
      <c r="G27" s="15">
        <v>961</v>
      </c>
      <c r="H27" s="14">
        <v>977</v>
      </c>
      <c r="I27" s="13">
        <f>(G27-H27)/H27</f>
        <v>-1.6376663254861822E-2</v>
      </c>
      <c r="J27" s="12">
        <v>686</v>
      </c>
      <c r="K27" s="12">
        <v>813</v>
      </c>
      <c r="L27" s="11">
        <v>979</v>
      </c>
      <c r="M27" s="10">
        <v>960</v>
      </c>
    </row>
    <row r="28" spans="1:13" ht="15" customHeight="1" x14ac:dyDescent="0.2">
      <c r="A28" s="19" t="s">
        <v>32</v>
      </c>
      <c r="B28" s="23"/>
      <c r="C28" s="25"/>
      <c r="D28" s="25"/>
      <c r="E28" s="25"/>
      <c r="F28" s="25"/>
      <c r="G28" s="24"/>
      <c r="H28" s="23"/>
      <c r="I28" s="22"/>
      <c r="J28" s="12">
        <v>207</v>
      </c>
      <c r="K28" s="12">
        <v>336</v>
      </c>
      <c r="L28" s="26"/>
      <c r="M28" s="20"/>
    </row>
    <row r="29" spans="1:13" ht="15" customHeight="1" x14ac:dyDescent="0.2">
      <c r="A29" s="19" t="s">
        <v>31</v>
      </c>
      <c r="B29" s="18">
        <v>331</v>
      </c>
      <c r="C29" s="17">
        <v>348</v>
      </c>
      <c r="D29" s="17">
        <v>345</v>
      </c>
      <c r="E29" s="17">
        <v>310</v>
      </c>
      <c r="F29" s="16">
        <v>299</v>
      </c>
      <c r="G29" s="15">
        <v>310</v>
      </c>
      <c r="H29" s="14">
        <v>296</v>
      </c>
      <c r="I29" s="13">
        <f>(G29-H29)/H29</f>
        <v>4.72972972972973E-2</v>
      </c>
      <c r="J29" s="12"/>
      <c r="K29" s="12"/>
      <c r="L29" s="11">
        <v>298</v>
      </c>
      <c r="M29" s="10">
        <v>348</v>
      </c>
    </row>
    <row r="30" spans="1:13" ht="15" customHeight="1" thickBot="1" x14ac:dyDescent="0.25">
      <c r="A30" s="19"/>
      <c r="B30" s="18"/>
      <c r="C30" s="17"/>
      <c r="D30" s="17"/>
      <c r="E30" s="17"/>
      <c r="F30" s="16"/>
      <c r="G30" s="15"/>
      <c r="H30" s="14"/>
      <c r="I30" s="13"/>
      <c r="J30" s="12"/>
      <c r="K30" s="12"/>
      <c r="L30" s="11"/>
      <c r="M30" s="10"/>
    </row>
    <row r="31" spans="1:13" ht="15" customHeight="1" thickBot="1" x14ac:dyDescent="0.25">
      <c r="A31" s="41" t="s">
        <v>30</v>
      </c>
      <c r="B31" s="37">
        <v>515</v>
      </c>
      <c r="C31" s="38">
        <v>487</v>
      </c>
      <c r="D31" s="38">
        <v>455</v>
      </c>
      <c r="E31" s="38">
        <v>453</v>
      </c>
      <c r="F31" s="38">
        <v>447</v>
      </c>
      <c r="G31" s="268">
        <v>459</v>
      </c>
      <c r="H31" s="37">
        <v>621</v>
      </c>
      <c r="I31" s="36">
        <f>(G31-H31)/H31</f>
        <v>-0.2608695652173913</v>
      </c>
      <c r="J31" s="35">
        <v>395</v>
      </c>
      <c r="K31" s="35">
        <v>401</v>
      </c>
      <c r="L31" s="34">
        <v>569</v>
      </c>
      <c r="M31" s="34">
        <v>487</v>
      </c>
    </row>
    <row r="32" spans="1:13" ht="15" customHeight="1" thickBot="1" x14ac:dyDescent="0.25">
      <c r="A32" s="19"/>
      <c r="B32" s="18"/>
      <c r="C32" s="17"/>
      <c r="D32" s="17"/>
      <c r="E32" s="17"/>
      <c r="F32" s="16"/>
      <c r="G32" s="15"/>
      <c r="H32" s="14"/>
      <c r="I32" s="13"/>
      <c r="J32" s="12"/>
      <c r="K32" s="12"/>
      <c r="L32" s="11"/>
      <c r="M32" s="10"/>
    </row>
    <row r="33" spans="1:13" ht="15" customHeight="1" thickBot="1" x14ac:dyDescent="0.25">
      <c r="A33" s="9" t="s">
        <v>29</v>
      </c>
      <c r="B33" s="23"/>
      <c r="C33" s="25"/>
      <c r="D33" s="25"/>
      <c r="E33" s="25"/>
      <c r="F33" s="25"/>
      <c r="G33" s="24"/>
      <c r="H33" s="23"/>
      <c r="I33" s="22"/>
      <c r="J33" s="12">
        <v>619</v>
      </c>
      <c r="K33" s="12">
        <v>0</v>
      </c>
      <c r="L33" s="26"/>
      <c r="M33" s="20"/>
    </row>
    <row r="34" spans="1:13" ht="15" customHeight="1" thickBot="1" x14ac:dyDescent="0.25">
      <c r="A34" s="19"/>
      <c r="B34" s="18"/>
      <c r="C34" s="17"/>
      <c r="D34" s="17"/>
      <c r="E34" s="17"/>
      <c r="F34" s="16"/>
      <c r="G34" s="15"/>
      <c r="H34" s="14"/>
      <c r="I34" s="13"/>
      <c r="J34" s="12"/>
      <c r="K34" s="12"/>
      <c r="L34" s="11"/>
      <c r="M34" s="10"/>
    </row>
    <row r="35" spans="1:13" ht="15" customHeight="1" thickBot="1" x14ac:dyDescent="0.25">
      <c r="A35" s="41" t="s">
        <v>28</v>
      </c>
      <c r="B35" s="37">
        <v>3258</v>
      </c>
      <c r="C35" s="38">
        <v>3274</v>
      </c>
      <c r="D35" s="38">
        <v>3261</v>
      </c>
      <c r="E35" s="38">
        <v>3242</v>
      </c>
      <c r="F35" s="38">
        <v>3209</v>
      </c>
      <c r="G35" s="268">
        <v>3193</v>
      </c>
      <c r="H35" s="37">
        <v>3236</v>
      </c>
      <c r="I35" s="36">
        <f>(G35-H35)/H35</f>
        <v>-1.3288009888751545E-2</v>
      </c>
      <c r="J35" s="35">
        <v>2337</v>
      </c>
      <c r="K35" s="35">
        <v>2492</v>
      </c>
      <c r="L35" s="34">
        <v>3199</v>
      </c>
      <c r="M35" s="34">
        <v>3274</v>
      </c>
    </row>
    <row r="36" spans="1:13" ht="15" customHeight="1" thickBot="1" x14ac:dyDescent="0.25">
      <c r="A36" s="42"/>
      <c r="B36" s="18"/>
      <c r="C36" s="17"/>
      <c r="D36" s="17"/>
      <c r="E36" s="17"/>
      <c r="F36" s="16"/>
      <c r="G36" s="15"/>
      <c r="H36" s="14"/>
      <c r="I36" s="13"/>
      <c r="J36" s="12"/>
      <c r="K36" s="12"/>
      <c r="L36" s="11"/>
      <c r="M36" s="10"/>
    </row>
    <row r="37" spans="1:13" ht="15" customHeight="1" thickBot="1" x14ac:dyDescent="0.25">
      <c r="A37" s="41" t="s">
        <v>27</v>
      </c>
      <c r="B37" s="37">
        <f>+B38+B39+B41</f>
        <v>2084</v>
      </c>
      <c r="C37" s="38">
        <f>+C38+C39+C41</f>
        <v>2106</v>
      </c>
      <c r="D37" s="38">
        <f>+D38+D39+D41</f>
        <v>2097</v>
      </c>
      <c r="E37" s="38">
        <f>SUM(E38:E41)</f>
        <v>2049</v>
      </c>
      <c r="F37" s="38">
        <f>+F38+F39+F41</f>
        <v>2091</v>
      </c>
      <c r="G37" s="267">
        <f>+G38+G39+G41</f>
        <v>2062</v>
      </c>
      <c r="H37" s="37">
        <f>+H38+H39+H41</f>
        <v>1971</v>
      </c>
      <c r="I37" s="36">
        <f>(G37-H37)/H37</f>
        <v>4.6169457128361235E-2</v>
      </c>
      <c r="J37" s="35">
        <f>SUM(J38:J41)</f>
        <v>1878</v>
      </c>
      <c r="K37" s="35">
        <f>SUM(K38:K41)</f>
        <v>2034</v>
      </c>
      <c r="L37" s="34">
        <f>SUM(L38:L41)</f>
        <v>1952</v>
      </c>
      <c r="M37" s="34">
        <f>+M38+M39+M41</f>
        <v>2106</v>
      </c>
    </row>
    <row r="38" spans="1:13" ht="15" customHeight="1" x14ac:dyDescent="0.2">
      <c r="A38" s="42" t="s">
        <v>26</v>
      </c>
      <c r="B38" s="18">
        <v>1676</v>
      </c>
      <c r="C38" s="17">
        <v>1683</v>
      </c>
      <c r="D38" s="17">
        <v>1669</v>
      </c>
      <c r="E38" s="17">
        <v>1654</v>
      </c>
      <c r="F38" s="16">
        <v>1671</v>
      </c>
      <c r="G38" s="15">
        <v>1637</v>
      </c>
      <c r="H38" s="14">
        <v>1718</v>
      </c>
      <c r="I38" s="13">
        <f>(G38-H38)/H38</f>
        <v>-4.7147846332945283E-2</v>
      </c>
      <c r="J38" s="12">
        <v>1644</v>
      </c>
      <c r="K38" s="12">
        <v>1711</v>
      </c>
      <c r="L38" s="11">
        <v>1693</v>
      </c>
      <c r="M38" s="10">
        <v>1683</v>
      </c>
    </row>
    <row r="39" spans="1:13" ht="15" customHeight="1" x14ac:dyDescent="0.2">
      <c r="A39" s="42" t="s">
        <v>25</v>
      </c>
      <c r="B39" s="18">
        <v>408</v>
      </c>
      <c r="C39" s="17">
        <v>423</v>
      </c>
      <c r="D39" s="17">
        <v>428</v>
      </c>
      <c r="E39" s="17">
        <v>395</v>
      </c>
      <c r="F39" s="16">
        <v>420</v>
      </c>
      <c r="G39" s="15">
        <v>425</v>
      </c>
      <c r="H39" s="14">
        <v>0</v>
      </c>
      <c r="I39" s="13">
        <f>(H39-G39)/G39</f>
        <v>-1</v>
      </c>
      <c r="J39" s="12">
        <v>37</v>
      </c>
      <c r="K39" s="12">
        <v>75</v>
      </c>
      <c r="L39" s="11">
        <v>0</v>
      </c>
      <c r="M39" s="10">
        <v>423</v>
      </c>
    </row>
    <row r="40" spans="1:13" ht="15" customHeight="1" x14ac:dyDescent="0.2">
      <c r="A40" s="19" t="s">
        <v>24</v>
      </c>
      <c r="B40" s="23"/>
      <c r="C40" s="25"/>
      <c r="D40" s="25"/>
      <c r="E40" s="25"/>
      <c r="F40" s="25"/>
      <c r="G40" s="24"/>
      <c r="H40" s="23"/>
      <c r="I40" s="22"/>
      <c r="J40" s="12">
        <v>0</v>
      </c>
      <c r="K40" s="27"/>
      <c r="L40" s="26"/>
      <c r="M40" s="20"/>
    </row>
    <row r="41" spans="1:13" ht="15" customHeight="1" x14ac:dyDescent="0.2">
      <c r="A41" s="19" t="s">
        <v>23</v>
      </c>
      <c r="B41" s="18">
        <v>0</v>
      </c>
      <c r="C41" s="48">
        <v>0</v>
      </c>
      <c r="D41" s="17">
        <v>0</v>
      </c>
      <c r="E41" s="17">
        <v>0</v>
      </c>
      <c r="F41" s="16">
        <v>0</v>
      </c>
      <c r="G41" s="15">
        <v>0</v>
      </c>
      <c r="H41" s="14">
        <v>253</v>
      </c>
      <c r="I41" s="13">
        <f>(G41-H41)/H41</f>
        <v>-1</v>
      </c>
      <c r="J41" s="12">
        <v>197</v>
      </c>
      <c r="K41" s="12">
        <v>248</v>
      </c>
      <c r="L41" s="11">
        <v>259</v>
      </c>
      <c r="M41" s="10">
        <v>0</v>
      </c>
    </row>
    <row r="42" spans="1:13" ht="15" customHeight="1" thickBot="1" x14ac:dyDescent="0.25">
      <c r="A42" s="19"/>
      <c r="B42" s="18"/>
      <c r="C42" s="40"/>
      <c r="D42" s="17"/>
      <c r="E42" s="17"/>
      <c r="F42" s="16"/>
      <c r="G42" s="15"/>
      <c r="H42" s="14"/>
      <c r="I42" s="13"/>
      <c r="J42" s="12"/>
      <c r="K42" s="12"/>
      <c r="L42" s="11"/>
      <c r="M42" s="10"/>
    </row>
    <row r="43" spans="1:13" ht="15" customHeight="1" thickBot="1" x14ac:dyDescent="0.25">
      <c r="A43" s="41" t="s">
        <v>22</v>
      </c>
      <c r="B43" s="37">
        <f>+B44+B45</f>
        <v>386</v>
      </c>
      <c r="C43" s="38">
        <f>+C44+C45</f>
        <v>385</v>
      </c>
      <c r="D43" s="38">
        <f>+D44+D45</f>
        <v>383</v>
      </c>
      <c r="E43" s="38">
        <f>SUM(E44:E45)</f>
        <v>370</v>
      </c>
      <c r="F43" s="38">
        <f>+F44+F45</f>
        <v>378</v>
      </c>
      <c r="G43" s="285">
        <f>+G44+G45</f>
        <v>398</v>
      </c>
      <c r="H43" s="37">
        <f>SUM(H44:H45)</f>
        <v>378</v>
      </c>
      <c r="I43" s="36">
        <f>(G43-H43)/H43</f>
        <v>5.2910052910052907E-2</v>
      </c>
      <c r="J43" s="35">
        <f>SUM(J44:J45)</f>
        <v>359</v>
      </c>
      <c r="K43" s="35">
        <f>SUM(K44:K45)</f>
        <v>372</v>
      </c>
      <c r="L43" s="34">
        <f>SUM(L44:L45)</f>
        <v>368</v>
      </c>
      <c r="M43" s="34">
        <f>SUM(M44:M45)</f>
        <v>385</v>
      </c>
    </row>
    <row r="44" spans="1:13" ht="15" customHeight="1" x14ac:dyDescent="0.2">
      <c r="A44" s="19" t="s">
        <v>21</v>
      </c>
      <c r="B44" s="18">
        <v>367</v>
      </c>
      <c r="C44" s="17">
        <v>372</v>
      </c>
      <c r="D44" s="17">
        <v>361</v>
      </c>
      <c r="E44" s="17">
        <v>355</v>
      </c>
      <c r="F44" s="16">
        <v>361</v>
      </c>
      <c r="G44" s="15">
        <v>376</v>
      </c>
      <c r="H44" s="14">
        <v>360</v>
      </c>
      <c r="I44" s="13">
        <f>(G44-H44)/H44</f>
        <v>4.4444444444444446E-2</v>
      </c>
      <c r="J44" s="12">
        <v>348</v>
      </c>
      <c r="K44" s="12">
        <v>352</v>
      </c>
      <c r="L44" s="11">
        <v>347</v>
      </c>
      <c r="M44" s="10">
        <v>372</v>
      </c>
    </row>
    <row r="45" spans="1:13" ht="15" customHeight="1" x14ac:dyDescent="0.2">
      <c r="A45" s="19" t="s">
        <v>122</v>
      </c>
      <c r="B45" s="18">
        <v>19</v>
      </c>
      <c r="C45" s="17">
        <v>13</v>
      </c>
      <c r="D45" s="17">
        <v>22</v>
      </c>
      <c r="E45" s="17">
        <v>15</v>
      </c>
      <c r="F45" s="16">
        <v>17</v>
      </c>
      <c r="G45" s="15">
        <v>22</v>
      </c>
      <c r="H45" s="14">
        <v>18</v>
      </c>
      <c r="I45" s="13">
        <f>(G45-H45)/H45</f>
        <v>0.22222222222222221</v>
      </c>
      <c r="J45" s="12">
        <v>11</v>
      </c>
      <c r="K45" s="12">
        <v>20</v>
      </c>
      <c r="L45" s="11">
        <v>21</v>
      </c>
      <c r="M45" s="10">
        <v>13</v>
      </c>
    </row>
    <row r="46" spans="1:13" ht="15" customHeight="1" thickBot="1" x14ac:dyDescent="0.25">
      <c r="A46" s="19"/>
      <c r="B46" s="18"/>
      <c r="C46" s="40"/>
      <c r="D46" s="17"/>
      <c r="E46" s="17"/>
      <c r="F46" s="16"/>
      <c r="G46" s="15"/>
      <c r="H46" s="14"/>
      <c r="I46" s="13"/>
      <c r="J46" s="12"/>
      <c r="K46" s="12"/>
      <c r="L46" s="11"/>
      <c r="M46" s="10"/>
    </row>
    <row r="47" spans="1:13" ht="15" customHeight="1" thickBot="1" x14ac:dyDescent="0.25">
      <c r="A47" s="39" t="s">
        <v>20</v>
      </c>
      <c r="B47" s="37">
        <f t="shared" ref="B47:G47" si="1">SUM(B51:B66)</f>
        <v>1005</v>
      </c>
      <c r="C47" s="38">
        <f t="shared" si="1"/>
        <v>988</v>
      </c>
      <c r="D47" s="38">
        <f t="shared" si="1"/>
        <v>985</v>
      </c>
      <c r="E47" s="38">
        <f t="shared" si="1"/>
        <v>1025</v>
      </c>
      <c r="F47" s="38">
        <f t="shared" si="1"/>
        <v>1028</v>
      </c>
      <c r="G47" s="267">
        <f t="shared" si="1"/>
        <v>1060</v>
      </c>
      <c r="H47" s="269">
        <f>SUM(H48:H66)</f>
        <v>943</v>
      </c>
      <c r="I47" s="36">
        <f>(G47-H47)/H47</f>
        <v>0.12407211028632026</v>
      </c>
      <c r="J47" s="35">
        <f>SUM(J48:J66)</f>
        <v>845</v>
      </c>
      <c r="K47" s="35">
        <f>SUM(K48:K66)</f>
        <v>505</v>
      </c>
      <c r="L47" s="34">
        <f>SUM(L48:L66)</f>
        <v>984</v>
      </c>
      <c r="M47" s="34">
        <f>+M51+M52+M53+M54+M55+M56+M57+M58+M59+M60+M61+M63+M66</f>
        <v>988</v>
      </c>
    </row>
    <row r="48" spans="1:13" ht="15" customHeight="1" x14ac:dyDescent="0.2">
      <c r="A48" s="19" t="s">
        <v>19</v>
      </c>
      <c r="B48" s="23"/>
      <c r="C48" s="25"/>
      <c r="D48" s="25"/>
      <c r="E48" s="25"/>
      <c r="F48" s="25"/>
      <c r="G48" s="24"/>
      <c r="H48" s="23"/>
      <c r="I48" s="22"/>
      <c r="J48" s="27"/>
      <c r="K48" s="27"/>
      <c r="L48" s="26"/>
      <c r="M48" s="20"/>
    </row>
    <row r="49" spans="1:13" ht="15" customHeight="1" x14ac:dyDescent="0.2">
      <c r="A49" s="19" t="s">
        <v>18</v>
      </c>
      <c r="B49" s="23"/>
      <c r="C49" s="25"/>
      <c r="D49" s="25"/>
      <c r="E49" s="25"/>
      <c r="F49" s="25"/>
      <c r="G49" s="24"/>
      <c r="H49" s="23"/>
      <c r="I49" s="22"/>
      <c r="J49" s="27"/>
      <c r="K49" s="27"/>
      <c r="L49" s="26"/>
      <c r="M49" s="20"/>
    </row>
    <row r="50" spans="1:13" ht="15" customHeight="1" x14ac:dyDescent="0.2">
      <c r="A50" s="19" t="s">
        <v>17</v>
      </c>
      <c r="B50" s="23"/>
      <c r="C50" s="25"/>
      <c r="D50" s="25"/>
      <c r="E50" s="25"/>
      <c r="F50" s="25"/>
      <c r="G50" s="24"/>
      <c r="H50" s="23"/>
      <c r="I50" s="22"/>
      <c r="J50" s="12">
        <v>244</v>
      </c>
      <c r="K50" s="12">
        <v>0</v>
      </c>
      <c r="L50" s="26"/>
      <c r="M50" s="20"/>
    </row>
    <row r="51" spans="1:13" ht="15" customHeight="1" x14ac:dyDescent="0.2">
      <c r="A51" s="19" t="s">
        <v>16</v>
      </c>
      <c r="B51" s="18">
        <v>30</v>
      </c>
      <c r="C51" s="17">
        <v>11</v>
      </c>
      <c r="D51" s="17">
        <v>10</v>
      </c>
      <c r="E51" s="17">
        <v>0</v>
      </c>
      <c r="F51" s="16">
        <v>0</v>
      </c>
      <c r="G51" s="15">
        <v>0</v>
      </c>
      <c r="H51" s="14">
        <v>27</v>
      </c>
      <c r="I51" s="13">
        <f t="shared" ref="I51:I61" si="2">(G51-H51)/H51</f>
        <v>-1</v>
      </c>
      <c r="J51" s="12">
        <v>21</v>
      </c>
      <c r="K51" s="12">
        <v>16</v>
      </c>
      <c r="L51" s="11">
        <v>30</v>
      </c>
      <c r="M51" s="10">
        <v>11</v>
      </c>
    </row>
    <row r="52" spans="1:13" ht="15" customHeight="1" x14ac:dyDescent="0.2">
      <c r="A52" s="19" t="s">
        <v>15</v>
      </c>
      <c r="B52" s="18">
        <v>25</v>
      </c>
      <c r="C52" s="17">
        <v>26</v>
      </c>
      <c r="D52" s="17">
        <v>27</v>
      </c>
      <c r="E52" s="17">
        <v>26</v>
      </c>
      <c r="F52" s="16">
        <v>27</v>
      </c>
      <c r="G52" s="15">
        <v>29</v>
      </c>
      <c r="H52" s="14">
        <v>26</v>
      </c>
      <c r="I52" s="13">
        <f t="shared" si="2"/>
        <v>0.11538461538461539</v>
      </c>
      <c r="J52" s="12">
        <v>35</v>
      </c>
      <c r="K52" s="12">
        <v>29</v>
      </c>
      <c r="L52" s="11">
        <v>25</v>
      </c>
      <c r="M52" s="10">
        <v>26</v>
      </c>
    </row>
    <row r="53" spans="1:13" ht="15" customHeight="1" x14ac:dyDescent="0.2">
      <c r="A53" s="19" t="s">
        <v>14</v>
      </c>
      <c r="B53" s="18">
        <v>29</v>
      </c>
      <c r="C53" s="17">
        <v>31</v>
      </c>
      <c r="D53" s="17">
        <v>30</v>
      </c>
      <c r="E53" s="17">
        <v>33</v>
      </c>
      <c r="F53" s="16">
        <v>33</v>
      </c>
      <c r="G53" s="15">
        <v>32</v>
      </c>
      <c r="H53" s="14">
        <v>36</v>
      </c>
      <c r="I53" s="13">
        <f t="shared" si="2"/>
        <v>-0.1111111111111111</v>
      </c>
      <c r="J53" s="12">
        <v>19</v>
      </c>
      <c r="K53" s="12">
        <v>15</v>
      </c>
      <c r="L53" s="11">
        <v>30</v>
      </c>
      <c r="M53" s="10">
        <v>31</v>
      </c>
    </row>
    <row r="54" spans="1:13" ht="15" customHeight="1" x14ac:dyDescent="0.2">
      <c r="A54" s="19" t="s">
        <v>13</v>
      </c>
      <c r="B54" s="18">
        <v>48</v>
      </c>
      <c r="C54" s="17">
        <v>50</v>
      </c>
      <c r="D54" s="17">
        <v>52</v>
      </c>
      <c r="E54" s="17">
        <v>57</v>
      </c>
      <c r="F54" s="16">
        <v>54</v>
      </c>
      <c r="G54" s="15">
        <v>52</v>
      </c>
      <c r="H54" s="14">
        <v>43</v>
      </c>
      <c r="I54" s="13">
        <f t="shared" si="2"/>
        <v>0.20930232558139536</v>
      </c>
      <c r="J54" s="12">
        <v>26</v>
      </c>
      <c r="K54" s="12">
        <v>13</v>
      </c>
      <c r="L54" s="11">
        <v>49</v>
      </c>
      <c r="M54" s="10">
        <v>50</v>
      </c>
    </row>
    <row r="55" spans="1:13" ht="15" customHeight="1" x14ac:dyDescent="0.2">
      <c r="A55" s="19" t="s">
        <v>12</v>
      </c>
      <c r="B55" s="18">
        <v>22</v>
      </c>
      <c r="C55" s="17">
        <v>23</v>
      </c>
      <c r="D55" s="17">
        <v>26</v>
      </c>
      <c r="E55" s="17">
        <v>30</v>
      </c>
      <c r="F55" s="16">
        <v>31</v>
      </c>
      <c r="G55" s="15">
        <v>33</v>
      </c>
      <c r="H55" s="14">
        <v>30</v>
      </c>
      <c r="I55" s="13">
        <f t="shared" si="2"/>
        <v>0.1</v>
      </c>
      <c r="J55" s="12">
        <v>22</v>
      </c>
      <c r="K55" s="12">
        <v>8</v>
      </c>
      <c r="L55" s="11">
        <v>31</v>
      </c>
      <c r="M55" s="10">
        <v>23</v>
      </c>
    </row>
    <row r="56" spans="1:13" ht="15" customHeight="1" x14ac:dyDescent="0.2">
      <c r="A56" s="19" t="s">
        <v>11</v>
      </c>
      <c r="B56" s="18">
        <v>170</v>
      </c>
      <c r="C56" s="17">
        <v>172</v>
      </c>
      <c r="D56" s="17">
        <v>140</v>
      </c>
      <c r="E56" s="17">
        <v>157</v>
      </c>
      <c r="F56" s="16">
        <v>155</v>
      </c>
      <c r="G56" s="15">
        <v>163</v>
      </c>
      <c r="H56" s="14">
        <v>153</v>
      </c>
      <c r="I56" s="13">
        <f t="shared" si="2"/>
        <v>6.535947712418301E-2</v>
      </c>
      <c r="J56" s="12">
        <v>83</v>
      </c>
      <c r="K56" s="12">
        <v>0</v>
      </c>
      <c r="L56" s="11">
        <v>174</v>
      </c>
      <c r="M56" s="10">
        <v>172</v>
      </c>
    </row>
    <row r="57" spans="1:13" ht="15" customHeight="1" x14ac:dyDescent="0.2">
      <c r="A57" s="19" t="s">
        <v>10</v>
      </c>
      <c r="B57" s="18">
        <v>122</v>
      </c>
      <c r="C57" s="17">
        <v>127</v>
      </c>
      <c r="D57" s="17">
        <v>126</v>
      </c>
      <c r="E57" s="17">
        <v>125</v>
      </c>
      <c r="F57" s="16">
        <v>129</v>
      </c>
      <c r="G57" s="15">
        <v>132</v>
      </c>
      <c r="H57" s="14">
        <v>114</v>
      </c>
      <c r="I57" s="13">
        <f t="shared" si="2"/>
        <v>0.15789473684210525</v>
      </c>
      <c r="J57" s="12">
        <v>107</v>
      </c>
      <c r="K57" s="12">
        <v>102</v>
      </c>
      <c r="L57" s="11">
        <v>126</v>
      </c>
      <c r="M57" s="10">
        <v>127</v>
      </c>
    </row>
    <row r="58" spans="1:13" ht="15" customHeight="1" x14ac:dyDescent="0.2">
      <c r="A58" s="19" t="s">
        <v>9</v>
      </c>
      <c r="B58" s="18">
        <v>57</v>
      </c>
      <c r="C58" s="17">
        <v>51</v>
      </c>
      <c r="D58" s="17">
        <v>57</v>
      </c>
      <c r="E58" s="17">
        <v>64</v>
      </c>
      <c r="F58" s="16">
        <v>62</v>
      </c>
      <c r="G58" s="15">
        <v>71</v>
      </c>
      <c r="H58" s="14">
        <v>60</v>
      </c>
      <c r="I58" s="13">
        <f t="shared" si="2"/>
        <v>0.18333333333333332</v>
      </c>
      <c r="J58" s="12">
        <v>59</v>
      </c>
      <c r="K58" s="12">
        <v>39</v>
      </c>
      <c r="L58" s="11">
        <v>53</v>
      </c>
      <c r="M58" s="10">
        <v>51</v>
      </c>
    </row>
    <row r="59" spans="1:13" ht="15" customHeight="1" x14ac:dyDescent="0.2">
      <c r="A59" s="19" t="s">
        <v>8</v>
      </c>
      <c r="B59" s="18">
        <v>128</v>
      </c>
      <c r="C59" s="17">
        <v>130</v>
      </c>
      <c r="D59" s="17">
        <v>132</v>
      </c>
      <c r="E59" s="17">
        <v>132</v>
      </c>
      <c r="F59" s="16">
        <v>133</v>
      </c>
      <c r="G59" s="15">
        <v>138</v>
      </c>
      <c r="H59" s="14">
        <v>109</v>
      </c>
      <c r="I59" s="13">
        <f t="shared" si="2"/>
        <v>0.26605504587155965</v>
      </c>
      <c r="J59" s="12">
        <v>38</v>
      </c>
      <c r="K59" s="12">
        <v>68</v>
      </c>
      <c r="L59" s="11">
        <v>116</v>
      </c>
      <c r="M59" s="10">
        <v>130</v>
      </c>
    </row>
    <row r="60" spans="1:13" ht="15" customHeight="1" x14ac:dyDescent="0.2">
      <c r="A60" s="19" t="s">
        <v>7</v>
      </c>
      <c r="B60" s="18">
        <v>26</v>
      </c>
      <c r="C60" s="17">
        <v>27</v>
      </c>
      <c r="D60" s="17">
        <v>32</v>
      </c>
      <c r="E60" s="17">
        <v>32</v>
      </c>
      <c r="F60" s="33">
        <v>30</v>
      </c>
      <c r="G60" s="32">
        <v>35</v>
      </c>
      <c r="H60" s="31">
        <v>30</v>
      </c>
      <c r="I60" s="13">
        <f t="shared" si="2"/>
        <v>0.16666666666666666</v>
      </c>
      <c r="J60" s="30"/>
      <c r="K60" s="30"/>
      <c r="L60" s="29">
        <v>24</v>
      </c>
      <c r="M60" s="28">
        <v>27</v>
      </c>
    </row>
    <row r="61" spans="1:13" ht="15" customHeight="1" x14ac:dyDescent="0.2">
      <c r="A61" s="19" t="s">
        <v>6</v>
      </c>
      <c r="B61" s="18">
        <v>38</v>
      </c>
      <c r="C61" s="17">
        <v>39</v>
      </c>
      <c r="D61" s="17">
        <v>38</v>
      </c>
      <c r="E61" s="17">
        <v>38</v>
      </c>
      <c r="F61" s="33">
        <v>39</v>
      </c>
      <c r="G61" s="32">
        <v>40</v>
      </c>
      <c r="H61" s="31">
        <v>35</v>
      </c>
      <c r="I61" s="13">
        <f t="shared" si="2"/>
        <v>0.14285714285714285</v>
      </c>
      <c r="J61" s="30">
        <v>23</v>
      </c>
      <c r="K61" s="30">
        <v>27</v>
      </c>
      <c r="L61" s="29">
        <v>39</v>
      </c>
      <c r="M61" s="28">
        <v>39</v>
      </c>
    </row>
    <row r="62" spans="1:13" ht="15" customHeight="1" x14ac:dyDescent="0.2">
      <c r="A62" s="19" t="s">
        <v>5</v>
      </c>
      <c r="B62" s="23"/>
      <c r="C62" s="25"/>
      <c r="D62" s="25"/>
      <c r="E62" s="25"/>
      <c r="F62" s="25"/>
      <c r="G62" s="24"/>
      <c r="H62" s="23"/>
      <c r="I62" s="22"/>
      <c r="J62" s="27"/>
      <c r="K62" s="27"/>
      <c r="L62" s="26"/>
      <c r="M62" s="26"/>
    </row>
    <row r="63" spans="1:13" ht="15" customHeight="1" x14ac:dyDescent="0.2">
      <c r="A63" s="19" t="s">
        <v>4</v>
      </c>
      <c r="B63" s="18">
        <v>175</v>
      </c>
      <c r="C63" s="17">
        <v>171</v>
      </c>
      <c r="D63" s="17">
        <v>186</v>
      </c>
      <c r="E63" s="17">
        <v>193</v>
      </c>
      <c r="F63" s="16">
        <v>190</v>
      </c>
      <c r="G63" s="15">
        <v>194</v>
      </c>
      <c r="H63" s="14">
        <v>167</v>
      </c>
      <c r="I63" s="13">
        <f>(G63-H63)/H63</f>
        <v>0.16167664670658682</v>
      </c>
      <c r="J63" s="12">
        <v>85</v>
      </c>
      <c r="K63" s="12">
        <v>106</v>
      </c>
      <c r="L63" s="11">
        <v>165</v>
      </c>
      <c r="M63" s="10">
        <v>171</v>
      </c>
    </row>
    <row r="64" spans="1:13" ht="15" customHeight="1" x14ac:dyDescent="0.2">
      <c r="A64" s="19" t="s">
        <v>3</v>
      </c>
      <c r="B64" s="23"/>
      <c r="C64" s="25"/>
      <c r="D64" s="25"/>
      <c r="E64" s="25"/>
      <c r="F64" s="25"/>
      <c r="G64" s="24"/>
      <c r="H64" s="23"/>
      <c r="I64" s="22"/>
      <c r="J64" s="21"/>
      <c r="K64" s="21"/>
      <c r="L64" s="20"/>
      <c r="M64" s="20"/>
    </row>
    <row r="65" spans="1:13" ht="15" customHeight="1" x14ac:dyDescent="0.2">
      <c r="A65" s="19" t="s">
        <v>2</v>
      </c>
      <c r="B65" s="23"/>
      <c r="C65" s="25"/>
      <c r="D65" s="25"/>
      <c r="E65" s="25"/>
      <c r="F65" s="25"/>
      <c r="G65" s="24"/>
      <c r="H65" s="23"/>
      <c r="I65" s="22"/>
      <c r="J65" s="21"/>
      <c r="K65" s="21"/>
      <c r="L65" s="20"/>
      <c r="M65" s="20"/>
    </row>
    <row r="66" spans="1:13" ht="15" customHeight="1" thickBot="1" x14ac:dyDescent="0.25">
      <c r="A66" s="19" t="s">
        <v>1</v>
      </c>
      <c r="B66" s="18">
        <v>135</v>
      </c>
      <c r="C66" s="17">
        <v>130</v>
      </c>
      <c r="D66" s="17">
        <v>129</v>
      </c>
      <c r="E66" s="17">
        <v>138</v>
      </c>
      <c r="F66" s="16">
        <v>145</v>
      </c>
      <c r="G66" s="15">
        <v>141</v>
      </c>
      <c r="H66" s="14">
        <v>113</v>
      </c>
      <c r="I66" s="13">
        <f>(G66-H66)/H66</f>
        <v>0.24778761061946902</v>
      </c>
      <c r="J66" s="12">
        <v>83</v>
      </c>
      <c r="K66" s="12">
        <v>82</v>
      </c>
      <c r="L66" s="11">
        <v>122</v>
      </c>
      <c r="M66" s="10">
        <v>130</v>
      </c>
    </row>
    <row r="67" spans="1:13" ht="15" customHeight="1" thickBot="1" x14ac:dyDescent="0.25">
      <c r="A67" s="9" t="s">
        <v>0</v>
      </c>
      <c r="B67" s="6"/>
      <c r="C67" s="8"/>
      <c r="D67" s="8"/>
      <c r="E67" s="8"/>
      <c r="F67" s="8"/>
      <c r="G67" s="7"/>
      <c r="H67" s="6"/>
      <c r="I67" s="5"/>
      <c r="J67" s="4"/>
      <c r="K67" s="4"/>
      <c r="L67" s="3"/>
      <c r="M67" s="3"/>
    </row>
    <row r="68" spans="1:13" x14ac:dyDescent="0.2">
      <c r="B68" s="2"/>
    </row>
    <row r="69" spans="1:13" x14ac:dyDescent="0.2">
      <c r="B69" s="2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70"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8"/>
  <sheetViews>
    <sheetView showGridLines="0" zoomScale="115" zoomScaleNormal="115" workbookViewId="0">
      <selection activeCell="E22" sqref="E22"/>
    </sheetView>
  </sheetViews>
  <sheetFormatPr defaultColWidth="9.140625" defaultRowHeight="15" x14ac:dyDescent="0.25"/>
  <cols>
    <col min="1" max="1" width="32.85546875" style="77" customWidth="1"/>
    <col min="2" max="2" width="7.140625" style="78" customWidth="1"/>
    <col min="3" max="3" width="7.42578125" style="78" customWidth="1"/>
    <col min="4" max="4" width="6.42578125" style="78" customWidth="1"/>
    <col min="5" max="5" width="7" style="78" customWidth="1"/>
    <col min="6" max="6" width="7.140625" style="78" customWidth="1"/>
    <col min="7" max="7" width="7.42578125" style="78" customWidth="1"/>
    <col min="8" max="8" width="11.7109375" style="78" customWidth="1"/>
    <col min="9" max="9" width="14" style="78" customWidth="1"/>
    <col min="10" max="10" width="6.85546875" style="78" customWidth="1"/>
    <col min="11" max="11" width="6.7109375" style="78" customWidth="1"/>
    <col min="12" max="13" width="6.85546875" style="78" customWidth="1"/>
    <col min="14" max="16384" width="9.140625" style="77"/>
  </cols>
  <sheetData>
    <row r="2" spans="1:13" ht="15.75" thickBot="1" x14ac:dyDescent="0.3">
      <c r="A2" s="309" t="s">
        <v>74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</row>
    <row r="3" spans="1:13" ht="15" customHeight="1" x14ac:dyDescent="0.25">
      <c r="A3" s="132"/>
      <c r="B3" s="310" t="s">
        <v>128</v>
      </c>
      <c r="C3" s="311"/>
      <c r="D3" s="311"/>
      <c r="E3" s="311"/>
      <c r="F3" s="311"/>
      <c r="G3" s="311"/>
      <c r="H3" s="302"/>
      <c r="I3" s="303"/>
      <c r="J3" s="312" t="s">
        <v>73</v>
      </c>
      <c r="K3" s="313"/>
      <c r="L3" s="313"/>
      <c r="M3" s="314"/>
    </row>
    <row r="4" spans="1:13" x14ac:dyDescent="0.25">
      <c r="A4" s="131"/>
      <c r="B4" s="130" t="s">
        <v>52</v>
      </c>
      <c r="C4" s="130" t="s">
        <v>51</v>
      </c>
      <c r="D4" s="130" t="s">
        <v>65</v>
      </c>
      <c r="E4" s="130" t="s">
        <v>49</v>
      </c>
      <c r="F4" s="130" t="s">
        <v>48</v>
      </c>
      <c r="G4" s="129" t="s">
        <v>118</v>
      </c>
      <c r="H4" s="307" t="s">
        <v>120</v>
      </c>
      <c r="I4" s="308"/>
      <c r="J4" s="152">
        <v>2021</v>
      </c>
      <c r="K4" s="152">
        <v>2022</v>
      </c>
      <c r="L4" s="151">
        <v>2023</v>
      </c>
      <c r="M4" s="151">
        <v>2024</v>
      </c>
    </row>
    <row r="5" spans="1:13" x14ac:dyDescent="0.25">
      <c r="A5" s="150" t="s">
        <v>72</v>
      </c>
      <c r="B5" s="149">
        <f>+B7</f>
        <v>1012</v>
      </c>
      <c r="C5" s="149">
        <f>+C7</f>
        <v>975</v>
      </c>
      <c r="D5" s="149">
        <f>+D7</f>
        <v>992</v>
      </c>
      <c r="E5" s="149">
        <f>+E7</f>
        <v>1072</v>
      </c>
      <c r="F5" s="148">
        <f>+F7</f>
        <v>1049</v>
      </c>
      <c r="G5" s="147">
        <f>G7</f>
        <v>1041</v>
      </c>
      <c r="H5" s="270">
        <f>H7</f>
        <v>1233</v>
      </c>
      <c r="I5" s="271">
        <f>(G5-H5)/H5</f>
        <v>-0.15571776155717762</v>
      </c>
      <c r="J5" s="146">
        <f>(J7+J10+J15)</f>
        <v>1226</v>
      </c>
      <c r="K5" s="145">
        <f>(K7+K10+K15)</f>
        <v>1091</v>
      </c>
      <c r="L5" s="144">
        <f>(L7+L10+L15)</f>
        <v>1277</v>
      </c>
      <c r="M5" s="144">
        <f>(M7+M10+M15)</f>
        <v>975</v>
      </c>
    </row>
    <row r="6" spans="1:13" x14ac:dyDescent="0.25">
      <c r="A6" s="96"/>
      <c r="B6" s="101"/>
      <c r="C6" s="142"/>
      <c r="D6" s="101"/>
      <c r="E6" s="125"/>
      <c r="F6" s="94"/>
      <c r="G6" s="141"/>
      <c r="H6" s="93"/>
      <c r="I6" s="107"/>
      <c r="J6" s="105"/>
      <c r="K6" s="104"/>
      <c r="L6" s="143"/>
      <c r="M6" s="143"/>
    </row>
    <row r="7" spans="1:13" x14ac:dyDescent="0.25">
      <c r="A7" s="116" t="s">
        <v>71</v>
      </c>
      <c r="B7" s="101">
        <v>1012</v>
      </c>
      <c r="C7" s="142">
        <v>975</v>
      </c>
      <c r="D7" s="101">
        <v>992</v>
      </c>
      <c r="E7" s="125">
        <v>1072</v>
      </c>
      <c r="F7" s="94">
        <v>1049</v>
      </c>
      <c r="G7" s="141">
        <v>1041</v>
      </c>
      <c r="H7" s="93">
        <v>1233</v>
      </c>
      <c r="I7" s="92">
        <f>(G7-H7)/H7</f>
        <v>-0.15571776155717762</v>
      </c>
      <c r="J7" s="102">
        <v>1053</v>
      </c>
      <c r="K7" s="102">
        <f>SUM(K8:K8)</f>
        <v>1091</v>
      </c>
      <c r="L7" s="89">
        <f>+L8</f>
        <v>1277</v>
      </c>
      <c r="M7" s="89">
        <v>975</v>
      </c>
    </row>
    <row r="8" spans="1:13" x14ac:dyDescent="0.25">
      <c r="A8" s="96" t="s">
        <v>33</v>
      </c>
      <c r="B8" s="101">
        <v>1012</v>
      </c>
      <c r="C8" s="101">
        <v>975</v>
      </c>
      <c r="D8" s="101">
        <v>992</v>
      </c>
      <c r="E8" s="95">
        <v>1072</v>
      </c>
      <c r="F8" s="94">
        <v>1049</v>
      </c>
      <c r="G8" s="141">
        <v>1041</v>
      </c>
      <c r="H8" s="93">
        <v>1233</v>
      </c>
      <c r="I8" s="92">
        <f>(G8-H8)/H8</f>
        <v>-0.15571776155717762</v>
      </c>
      <c r="J8" s="102">
        <v>1053</v>
      </c>
      <c r="K8" s="102">
        <v>1091</v>
      </c>
      <c r="L8" s="89">
        <v>1277</v>
      </c>
      <c r="M8" s="89">
        <v>975</v>
      </c>
    </row>
    <row r="9" spans="1:13" x14ac:dyDescent="0.25">
      <c r="A9" s="96"/>
      <c r="B9" s="95"/>
      <c r="C9" s="125"/>
      <c r="D9" s="95"/>
      <c r="E9" s="125"/>
      <c r="F9" s="94"/>
      <c r="G9" s="141"/>
      <c r="H9" s="93"/>
      <c r="I9" s="92"/>
      <c r="J9" s="104"/>
      <c r="K9" s="104"/>
      <c r="L9" s="103"/>
      <c r="M9" s="103"/>
    </row>
    <row r="10" spans="1:13" x14ac:dyDescent="0.25">
      <c r="A10" s="116" t="s">
        <v>70</v>
      </c>
      <c r="B10" s="95"/>
      <c r="C10" s="125"/>
      <c r="D10" s="95"/>
      <c r="E10" s="125"/>
      <c r="F10" s="94"/>
      <c r="G10" s="141"/>
      <c r="H10" s="93"/>
      <c r="I10" s="92"/>
      <c r="J10" s="104"/>
      <c r="K10" s="104"/>
      <c r="L10" s="103"/>
      <c r="M10" s="103"/>
    </row>
    <row r="11" spans="1:13" x14ac:dyDescent="0.25">
      <c r="A11" s="96" t="s">
        <v>33</v>
      </c>
      <c r="B11" s="95"/>
      <c r="C11" s="125"/>
      <c r="D11" s="95"/>
      <c r="E11" s="125"/>
      <c r="F11" s="94"/>
      <c r="G11" s="141"/>
      <c r="H11" s="93"/>
      <c r="I11" s="92"/>
      <c r="J11" s="104"/>
      <c r="K11" s="104"/>
      <c r="L11" s="103"/>
      <c r="M11" s="103"/>
    </row>
    <row r="12" spans="1:13" x14ac:dyDescent="0.25">
      <c r="A12" s="96"/>
      <c r="B12" s="95"/>
      <c r="C12" s="125"/>
      <c r="D12" s="95"/>
      <c r="E12" s="125"/>
      <c r="F12" s="94"/>
      <c r="G12" s="141"/>
      <c r="H12" s="93"/>
      <c r="I12" s="92"/>
      <c r="J12" s="104"/>
      <c r="K12" s="104"/>
      <c r="L12" s="103"/>
      <c r="M12" s="103"/>
    </row>
    <row r="13" spans="1:13" x14ac:dyDescent="0.25">
      <c r="A13" s="96" t="s">
        <v>69</v>
      </c>
      <c r="B13" s="95"/>
      <c r="C13" s="125"/>
      <c r="D13" s="95"/>
      <c r="E13" s="95"/>
      <c r="F13" s="94"/>
      <c r="G13" s="141"/>
      <c r="H13" s="93"/>
      <c r="I13" s="92"/>
      <c r="J13" s="104"/>
      <c r="K13" s="104"/>
      <c r="L13" s="103"/>
      <c r="M13" s="103"/>
    </row>
    <row r="14" spans="1:13" x14ac:dyDescent="0.25">
      <c r="A14" s="96"/>
      <c r="B14" s="95"/>
      <c r="C14" s="95"/>
      <c r="D14" s="95"/>
      <c r="E14" s="95"/>
      <c r="F14" s="94"/>
      <c r="G14" s="141"/>
      <c r="H14" s="93"/>
      <c r="I14" s="92"/>
      <c r="J14" s="104"/>
      <c r="K14" s="104"/>
      <c r="L14" s="103"/>
      <c r="M14" s="103"/>
    </row>
    <row r="15" spans="1:13" x14ac:dyDescent="0.25">
      <c r="A15" s="116" t="s">
        <v>68</v>
      </c>
      <c r="B15" s="95"/>
      <c r="C15" s="95"/>
      <c r="D15" s="95"/>
      <c r="E15" s="95"/>
      <c r="F15" s="94"/>
      <c r="G15" s="133"/>
      <c r="H15" s="93"/>
      <c r="I15" s="92"/>
      <c r="J15" s="102">
        <f>SUM(J16:J17)</f>
        <v>173</v>
      </c>
      <c r="K15" s="102"/>
      <c r="L15" s="89"/>
      <c r="M15" s="89"/>
    </row>
    <row r="16" spans="1:13" x14ac:dyDescent="0.25">
      <c r="A16" s="96" t="s">
        <v>33</v>
      </c>
      <c r="B16" s="95"/>
      <c r="C16" s="95"/>
      <c r="D16" s="95"/>
      <c r="E16" s="95"/>
      <c r="F16" s="95"/>
      <c r="G16" s="133"/>
      <c r="H16" s="93"/>
      <c r="I16" s="92"/>
      <c r="J16" s="102">
        <v>173</v>
      </c>
      <c r="K16" s="102"/>
      <c r="L16" s="89"/>
      <c r="M16" s="89"/>
    </row>
    <row r="17" spans="1:14" ht="15.75" thickBot="1" x14ac:dyDescent="0.3">
      <c r="A17" s="140"/>
      <c r="B17" s="139"/>
      <c r="C17" s="139"/>
      <c r="D17" s="139"/>
      <c r="E17" s="139"/>
      <c r="F17" s="139"/>
      <c r="G17" s="138"/>
      <c r="H17" s="85"/>
      <c r="I17" s="137"/>
      <c r="J17" s="136"/>
      <c r="K17" s="136"/>
      <c r="L17" s="135"/>
      <c r="M17" s="135"/>
    </row>
    <row r="18" spans="1:14" ht="15.75" thickTop="1" x14ac:dyDescent="0.25">
      <c r="A18" s="80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</row>
    <row r="19" spans="1:14" x14ac:dyDescent="0.25">
      <c r="A19" s="80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</row>
    <row r="20" spans="1:14" x14ac:dyDescent="0.25">
      <c r="A20" s="80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</row>
    <row r="21" spans="1:14" x14ac:dyDescent="0.25">
      <c r="A21" s="80"/>
      <c r="B21" s="79"/>
      <c r="C21" s="79"/>
      <c r="D21" s="79"/>
      <c r="E21" s="79"/>
      <c r="F21" s="79"/>
      <c r="G21" s="134"/>
      <c r="H21" s="79"/>
      <c r="I21" s="79"/>
      <c r="J21" s="79"/>
      <c r="K21" s="133"/>
      <c r="L21" s="79"/>
    </row>
    <row r="22" spans="1:14" x14ac:dyDescent="0.25">
      <c r="A22" s="80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</row>
    <row r="23" spans="1:14" ht="15.75" thickBot="1" x14ac:dyDescent="0.3">
      <c r="A23" s="309" t="s">
        <v>67</v>
      </c>
      <c r="B23" s="309"/>
      <c r="C23" s="309"/>
      <c r="D23" s="309"/>
      <c r="E23" s="309"/>
      <c r="F23" s="309"/>
      <c r="G23" s="309"/>
      <c r="H23" s="309"/>
      <c r="I23" s="309"/>
      <c r="J23" s="309"/>
      <c r="K23" s="309"/>
      <c r="L23" s="309"/>
      <c r="M23" s="309"/>
    </row>
    <row r="24" spans="1:14" x14ac:dyDescent="0.25">
      <c r="A24" s="132"/>
      <c r="B24" s="299" t="s">
        <v>128</v>
      </c>
      <c r="C24" s="300"/>
      <c r="D24" s="301"/>
      <c r="E24" s="301"/>
      <c r="F24" s="301"/>
      <c r="G24" s="301"/>
      <c r="H24" s="302"/>
      <c r="I24" s="303"/>
      <c r="J24" s="304" t="s">
        <v>66</v>
      </c>
      <c r="K24" s="305"/>
      <c r="L24" s="305"/>
      <c r="M24" s="306"/>
    </row>
    <row r="25" spans="1:14" x14ac:dyDescent="0.25">
      <c r="A25" s="131"/>
      <c r="B25" s="130" t="s">
        <v>52</v>
      </c>
      <c r="C25" s="130" t="s">
        <v>51</v>
      </c>
      <c r="D25" s="130" t="s">
        <v>65</v>
      </c>
      <c r="E25" s="130" t="s">
        <v>49</v>
      </c>
      <c r="F25" s="130" t="s">
        <v>48</v>
      </c>
      <c r="G25" s="129" t="s">
        <v>123</v>
      </c>
      <c r="H25" s="307" t="s">
        <v>120</v>
      </c>
      <c r="I25" s="308"/>
      <c r="J25" s="128">
        <v>2021</v>
      </c>
      <c r="K25" s="127">
        <v>2022</v>
      </c>
      <c r="L25" s="126">
        <v>2023</v>
      </c>
      <c r="M25" s="126">
        <v>2024</v>
      </c>
    </row>
    <row r="26" spans="1:14" x14ac:dyDescent="0.25">
      <c r="A26" s="96"/>
      <c r="B26" s="124"/>
      <c r="C26" s="115"/>
      <c r="D26" s="123"/>
      <c r="E26" s="115"/>
      <c r="F26" s="123"/>
      <c r="G26" s="122"/>
      <c r="H26" s="121"/>
      <c r="I26" s="120"/>
      <c r="J26" s="119"/>
      <c r="K26" s="118"/>
      <c r="L26" s="118"/>
      <c r="M26" s="117"/>
    </row>
    <row r="27" spans="1:14" x14ac:dyDescent="0.25">
      <c r="A27" s="286" t="s">
        <v>64</v>
      </c>
      <c r="B27" s="115">
        <f>SUM(B28:B34)</f>
        <v>12742</v>
      </c>
      <c r="C27" s="115">
        <f>SUM(C28:C34)</f>
        <v>12708</v>
      </c>
      <c r="D27" s="115">
        <f>SUM(D28:D34)</f>
        <v>12695</v>
      </c>
      <c r="E27" s="114">
        <f>SUM(E28:E34)</f>
        <v>12694</v>
      </c>
      <c r="F27" s="114">
        <f>SUM(F29:F34)</f>
        <v>12740</v>
      </c>
      <c r="G27" s="114">
        <f>SUM(G28:G34)</f>
        <v>12747</v>
      </c>
      <c r="H27" s="113">
        <f>SUM(H29:H34)</f>
        <v>13374</v>
      </c>
      <c r="I27" s="92">
        <f>(F27-H27)/H27</f>
        <v>-4.7405413488858981E-2</v>
      </c>
      <c r="J27" s="112">
        <f>SUM(J29:J34)</f>
        <v>12131</v>
      </c>
      <c r="K27" s="111">
        <f>SUM(K29:K34)</f>
        <v>12075</v>
      </c>
      <c r="L27" s="110">
        <f>SUM(L29:L34)</f>
        <v>13295</v>
      </c>
      <c r="M27" s="109">
        <f>SUM(M29:M34)</f>
        <v>12708</v>
      </c>
    </row>
    <row r="28" spans="1:14" x14ac:dyDescent="0.25">
      <c r="A28" s="96"/>
      <c r="B28" s="95"/>
      <c r="C28" s="95"/>
      <c r="D28" s="94"/>
      <c r="E28" s="94"/>
      <c r="F28" s="108"/>
      <c r="G28" s="108"/>
      <c r="H28" s="93"/>
      <c r="I28" s="107"/>
      <c r="J28" s="106"/>
      <c r="K28" s="105"/>
      <c r="L28" s="104"/>
      <c r="M28" s="103"/>
    </row>
    <row r="29" spans="1:14" x14ac:dyDescent="0.25">
      <c r="A29" s="96" t="s">
        <v>63</v>
      </c>
      <c r="B29" s="95">
        <f>' Sheet1'!B6</f>
        <v>188</v>
      </c>
      <c r="C29" s="95">
        <f>' Sheet1'!C6</f>
        <v>203</v>
      </c>
      <c r="D29" s="95">
        <f>' Sheet1'!D6</f>
        <v>200</v>
      </c>
      <c r="E29" s="94">
        <f>' Sheet1'!E6</f>
        <v>179</v>
      </c>
      <c r="F29" s="94">
        <f>+' Sheet1'!F6</f>
        <v>279</v>
      </c>
      <c r="G29" s="94">
        <f>+' Sheet1'!G6</f>
        <v>252</v>
      </c>
      <c r="H29" s="93">
        <f>' Sheet1'!H6</f>
        <v>719</v>
      </c>
      <c r="I29" s="92">
        <f t="shared" ref="I29:I34" si="0">(F29-H29)/H29</f>
        <v>-0.6119610570236439</v>
      </c>
      <c r="J29" s="91">
        <f>+[1]Sheet1!J6</f>
        <v>679</v>
      </c>
      <c r="K29" s="90">
        <f>+[1]Sheet1!K6</f>
        <v>1050</v>
      </c>
      <c r="L29" s="102">
        <f>+[1]Sheet1!L6</f>
        <v>665</v>
      </c>
      <c r="M29" s="89">
        <f>+[1]Sheet1!M6</f>
        <v>203</v>
      </c>
    </row>
    <row r="30" spans="1:14" x14ac:dyDescent="0.25">
      <c r="A30" s="96" t="s">
        <v>62</v>
      </c>
      <c r="B30" s="95">
        <f>' Sheet1'!B47</f>
        <v>1005</v>
      </c>
      <c r="C30" s="95">
        <f>' Sheet1'!C47</f>
        <v>988</v>
      </c>
      <c r="D30" s="95">
        <f>' Sheet1'!D47</f>
        <v>985</v>
      </c>
      <c r="E30" s="94">
        <f>' Sheet1'!E47</f>
        <v>1025</v>
      </c>
      <c r="F30" s="94">
        <f>+' Sheet1'!F47</f>
        <v>1028</v>
      </c>
      <c r="G30" s="94">
        <f>+' Sheet1'!G47</f>
        <v>1060</v>
      </c>
      <c r="H30" s="93">
        <f>' Sheet1'!H47</f>
        <v>943</v>
      </c>
      <c r="I30" s="92">
        <f t="shared" si="0"/>
        <v>9.0137857900318127E-2</v>
      </c>
      <c r="J30" s="91">
        <f>+[1]Sheet1!J47</f>
        <v>845</v>
      </c>
      <c r="K30" s="90">
        <f>+[1]Sheet1!K47</f>
        <v>505</v>
      </c>
      <c r="L30" s="90">
        <f>+[1]Sheet1!L47</f>
        <v>984</v>
      </c>
      <c r="M30" s="89">
        <f>+[1]Sheet1!M47</f>
        <v>988</v>
      </c>
      <c r="N30" s="77" t="s">
        <v>61</v>
      </c>
    </row>
    <row r="31" spans="1:14" x14ac:dyDescent="0.25">
      <c r="A31" s="96" t="s">
        <v>60</v>
      </c>
      <c r="B31" s="101">
        <f>' Sheet1'!B13+' Sheet1'!B18+' Sheet1'!B24+' Sheet1'!B28+' Sheet1'!B29+' Sheet1'!B44</f>
        <v>765</v>
      </c>
      <c r="C31" s="101">
        <f>' Sheet1'!C13+' Sheet1'!C18+' Sheet1'!C24+' Sheet1'!C28+' Sheet1'!C29+' Sheet1'!C44</f>
        <v>790</v>
      </c>
      <c r="D31" s="101">
        <f>' Sheet1'!D13+' Sheet1'!D18+' Sheet1'!D24+' Sheet1'!D28+' Sheet1'!D29+' Sheet1'!D44</f>
        <v>783</v>
      </c>
      <c r="E31" s="94">
        <f>' Sheet1'!E24+' Sheet1'!E29+' Sheet1'!E44</f>
        <v>741</v>
      </c>
      <c r="F31" s="94">
        <f>+' Sheet1'!F13+' Sheet1'!F18+' Sheet1'!F24+' Sheet1'!F28+' Sheet1'!F29+' Sheet1'!F44</f>
        <v>741</v>
      </c>
      <c r="G31" s="94">
        <f>+' Sheet1'!G13+' Sheet1'!G18+' Sheet1'!G24+' Sheet1'!G28+' Sheet1'!G29+' Sheet1'!G44</f>
        <v>761</v>
      </c>
      <c r="H31" s="100">
        <f>+' Sheet1'!H13+' Sheet1'!H24+' Sheet1'!H29+' Sheet1'!H44</f>
        <v>701</v>
      </c>
      <c r="I31" s="92">
        <f t="shared" si="0"/>
        <v>5.7061340941512127E-2</v>
      </c>
      <c r="J31" s="99">
        <f>+[1]Sheet1!J13+[1]Sheet1!J24+[1]Sheet1!J28+[1]Sheet1!J44+[1]Sheet1!J18</f>
        <v>597</v>
      </c>
      <c r="K31" s="98">
        <f>+[1]Sheet1!K13+[1]Sheet1!K24+[1]Sheet1!K28+[1]Sheet1!K44+[1]Sheet1!K18</f>
        <v>736</v>
      </c>
      <c r="L31" s="98">
        <f>+[1]Sheet1!L13+[1]Sheet1!L24+[1]Sheet1!L29+[1]Sheet1!L44</f>
        <v>708</v>
      </c>
      <c r="M31" s="97">
        <f>+[1]Sheet1!M13+[1]Sheet1!M24+[1]Sheet1!M29+[1]Sheet1!M44</f>
        <v>790</v>
      </c>
    </row>
    <row r="32" spans="1:14" x14ac:dyDescent="0.25">
      <c r="A32" s="96" t="s">
        <v>59</v>
      </c>
      <c r="B32" s="95">
        <f>' Sheet1'!B9+' Sheet1'!B27+' Sheet1'!B31+' Sheet1'!B35+Sheet2!B7</f>
        <v>6181</v>
      </c>
      <c r="C32" s="95">
        <f>' Sheet1'!C9+' Sheet1'!C27+' Sheet1'!C31+' Sheet1'!C35+Sheet2!C7</f>
        <v>6120</v>
      </c>
      <c r="D32" s="95">
        <f>' Sheet1'!D9+' Sheet1'!D27+' Sheet1'!D31+' Sheet1'!D35+Sheet2!D7</f>
        <v>6117</v>
      </c>
      <c r="E32" s="94">
        <f>' Sheet1'!E9+' Sheet1'!E27+' Sheet1'!E31+' Sheet1'!E35+Sheet2!E7</f>
        <v>6168</v>
      </c>
      <c r="F32" s="94">
        <f>+' Sheet1'!F9+' Sheet1'!F27+' Sheet1'!F31+' Sheet1'!F35+Sheet2!F7</f>
        <v>6093</v>
      </c>
      <c r="G32" s="94">
        <f>+' Sheet1'!G9+' Sheet1'!G27+' Sheet1'!G31+' Sheet1'!G35+Sheet2!G7</f>
        <v>6080</v>
      </c>
      <c r="H32" s="93">
        <f>+' Sheet1'!H9+' Sheet1'!H27+' Sheet1'!H31+' Sheet1'!H35+Sheet2!H8</f>
        <v>6459</v>
      </c>
      <c r="I32" s="92">
        <f t="shared" si="0"/>
        <v>-5.6665118439386902E-2</v>
      </c>
      <c r="J32" s="99">
        <f>+[1]Sheet1!J9+[1]Sheet1!J27+[1]Sheet1!J31+[1]Sheet1!J33+[1]Sheet1!J35+[1]Sheet2!J7+J15</f>
        <v>5684</v>
      </c>
      <c r="K32" s="98">
        <f>+[1]Sheet1!K9+[1]Sheet1!K27+[1]Sheet1!K31+[1]Sheet1!K33+[1]Sheet1!K35+[1]Sheet2!K7+K15</f>
        <v>5208</v>
      </c>
      <c r="L32" s="98">
        <f>+[1]Sheet1!L9+[1]Sheet1!L27+[1]Sheet1!L31+[1]Sheet1!L33+[1]Sheet1!L35+[1]Sheet2!L7+L15</f>
        <v>6421</v>
      </c>
      <c r="M32" s="97">
        <f>+[1]Sheet1!M9+[1]Sheet1!M27+[1]Sheet1!M31+[1]Sheet1!M33+[1]Sheet1!M35+[1]Sheet2!M7+M15</f>
        <v>6120</v>
      </c>
    </row>
    <row r="33" spans="1:13" x14ac:dyDescent="0.25">
      <c r="A33" s="96" t="s">
        <v>58</v>
      </c>
      <c r="B33" s="95">
        <f>' Sheet1'!B12+' Sheet1'!B20+' Sheet1'!B23+' Sheet1'!B38</f>
        <v>4131</v>
      </c>
      <c r="C33" s="95">
        <f>' Sheet1'!C12+' Sheet1'!C20+' Sheet1'!C23+' Sheet1'!C38</f>
        <v>4127</v>
      </c>
      <c r="D33" s="95">
        <f>' Sheet1'!D12+' Sheet1'!D20+' Sheet1'!D23+' Sheet1'!D38</f>
        <v>4117</v>
      </c>
      <c r="E33" s="94">
        <f>' Sheet1'!E12+' Sheet1'!E20+' Sheet1'!E23+' Sheet1'!E38</f>
        <v>4127</v>
      </c>
      <c r="F33" s="94">
        <f>+' Sheet1'!F12+' Sheet1'!F20+' Sheet1'!F23+' Sheet1'!F38</f>
        <v>4121</v>
      </c>
      <c r="G33" s="94">
        <f>+' Sheet1'!G12+' Sheet1'!G20+' Sheet1'!G23+' Sheet1'!G38</f>
        <v>4104</v>
      </c>
      <c r="H33" s="93">
        <f>' Sheet1'!H38+' Sheet1'!H23+' Sheet1'!H20+' Sheet1'!H12</f>
        <v>4238</v>
      </c>
      <c r="I33" s="92">
        <f t="shared" si="0"/>
        <v>-2.7607361963190184E-2</v>
      </c>
      <c r="J33" s="91">
        <f>+[1]Sheet1!J12+[1]Sheet1!J20+[1]Sheet1!J23+[1]Sheet1!J38</f>
        <v>4034</v>
      </c>
      <c r="K33" s="90">
        <f>+[1]Sheet1!K12+[1]Sheet1!K20+[1]Sheet1!K23+[1]Sheet1!K38</f>
        <v>4146</v>
      </c>
      <c r="L33" s="90">
        <f>+[1]Sheet1!L12+[1]Sheet1!L20+[1]Sheet1!L23+[1]Sheet1!L38</f>
        <v>4194</v>
      </c>
      <c r="M33" s="89">
        <f>+[1]Sheet1!M12+[1]Sheet1!M20+[1]Sheet1!M23+[1]Sheet1!M38</f>
        <v>4127</v>
      </c>
    </row>
    <row r="34" spans="1:13" ht="15.75" thickBot="1" x14ac:dyDescent="0.3">
      <c r="A34" s="88" t="s">
        <v>57</v>
      </c>
      <c r="B34" s="87">
        <f>' Sheet1'!B14+' Sheet1'!B39+' Sheet1'!B41+' Sheet1'!B45</f>
        <v>472</v>
      </c>
      <c r="C34" s="87">
        <f>' Sheet1'!C14+' Sheet1'!C39+' Sheet1'!C41+' Sheet1'!C45</f>
        <v>480</v>
      </c>
      <c r="D34" s="87">
        <f>' Sheet1'!D14+' Sheet1'!D39+' Sheet1'!D41+' Sheet1'!D45</f>
        <v>493</v>
      </c>
      <c r="E34" s="86">
        <f>' Sheet1'!E14+' Sheet1'!E39+' Sheet1'!E41+' Sheet1'!E45</f>
        <v>454</v>
      </c>
      <c r="F34" s="86">
        <f>+' Sheet1'!F14+' Sheet1'!F39+' Sheet1'!F41+' Sheet1'!F45</f>
        <v>478</v>
      </c>
      <c r="G34" s="86">
        <f>+' Sheet1'!G14+' Sheet1'!G39+' Sheet1'!G41+' Sheet1'!G45</f>
        <v>490</v>
      </c>
      <c r="H34" s="85">
        <f>+' Sheet1'!H14+' Sheet1'!H39+' Sheet1'!H41+' Sheet1'!H45</f>
        <v>314</v>
      </c>
      <c r="I34" s="84">
        <f t="shared" si="0"/>
        <v>0.52229299363057324</v>
      </c>
      <c r="J34" s="83">
        <f>+[1]Sheet1!J14+[1]Sheet1!J17+[1]Sheet1!J39+[1]Sheet1!J41+[1]Sheet1!J45+[1]Sheet1!J40</f>
        <v>292</v>
      </c>
      <c r="K34" s="82">
        <f>+[1]Sheet1!K14+[1]Sheet1!K17+[1]Sheet1!K39+[1]Sheet1!K41+[1]Sheet1!K45+[1]Sheet1!K40</f>
        <v>430</v>
      </c>
      <c r="L34" s="82">
        <f>+[1]Sheet1!L14+[1]Sheet1!L17+[1]Sheet1!L39+[1]Sheet1!L41+[1]Sheet1!L45+[1]Sheet1!L40</f>
        <v>323</v>
      </c>
      <c r="M34" s="81">
        <f>+[1]Sheet1!M14+[1]Sheet1!M17+[1]Sheet1!M39+[1]Sheet1!M41+[1]Sheet1!M45+[1]Sheet1!M40</f>
        <v>480</v>
      </c>
    </row>
    <row r="35" spans="1:13" x14ac:dyDescent="0.25">
      <c r="A35" s="80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</row>
    <row r="36" spans="1:13" x14ac:dyDescent="0.25">
      <c r="A36" s="80" t="s">
        <v>56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</row>
    <row r="37" spans="1:13" x14ac:dyDescent="0.25">
      <c r="A37" s="80" t="s">
        <v>55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</row>
    <row r="38" spans="1:13" x14ac:dyDescent="0.25">
      <c r="A38" s="80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4294967295" verticalDpi="4294967295" r:id="rId1"/>
  <headerFooter alignWithMargins="0">
    <oddFooter>&amp;C-3-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0"/>
  <sheetViews>
    <sheetView showGridLines="0" zoomScaleNormal="100" workbookViewId="0">
      <selection activeCell="L16" sqref="L16"/>
    </sheetView>
  </sheetViews>
  <sheetFormatPr defaultColWidth="9.140625" defaultRowHeight="15" x14ac:dyDescent="0.25"/>
  <cols>
    <col min="1" max="1" width="29.85546875" style="77" customWidth="1"/>
    <col min="2" max="2" width="7.42578125" style="78" customWidth="1"/>
    <col min="3" max="4" width="7.5703125" style="78" customWidth="1"/>
    <col min="5" max="5" width="8" style="78" customWidth="1"/>
    <col min="6" max="6" width="8.28515625" style="78" customWidth="1"/>
    <col min="7" max="7" width="8.5703125" style="77" customWidth="1"/>
    <col min="8" max="8" width="8.28515625" style="77" customWidth="1"/>
    <col min="9" max="9" width="8.85546875" style="77" customWidth="1"/>
    <col min="10" max="16384" width="9.140625" style="77"/>
  </cols>
  <sheetData>
    <row r="2" spans="1:9" ht="15.75" thickBot="1" x14ac:dyDescent="0.3">
      <c r="A2" s="315" t="s">
        <v>127</v>
      </c>
      <c r="B2" s="315"/>
      <c r="C2" s="315"/>
      <c r="D2" s="315"/>
      <c r="E2" s="315"/>
      <c r="F2" s="315"/>
      <c r="G2" s="315"/>
      <c r="H2" s="315"/>
      <c r="I2" s="315"/>
    </row>
    <row r="3" spans="1:9" ht="15" customHeight="1" thickBot="1" x14ac:dyDescent="0.3">
      <c r="A3" s="162"/>
      <c r="B3" s="161" t="s">
        <v>52</v>
      </c>
      <c r="C3" s="161" t="s">
        <v>51</v>
      </c>
      <c r="D3" s="161" t="s">
        <v>65</v>
      </c>
      <c r="E3" s="197" t="s">
        <v>49</v>
      </c>
      <c r="F3" s="196" t="s">
        <v>48</v>
      </c>
      <c r="G3" s="196" t="s">
        <v>118</v>
      </c>
      <c r="H3" s="316" t="s">
        <v>119</v>
      </c>
      <c r="I3" s="317"/>
    </row>
    <row r="4" spans="1:9" x14ac:dyDescent="0.25">
      <c r="A4" s="93" t="s">
        <v>88</v>
      </c>
      <c r="B4" s="195">
        <v>343</v>
      </c>
      <c r="C4" s="195">
        <v>274</v>
      </c>
      <c r="D4" s="194">
        <v>308</v>
      </c>
      <c r="E4" s="193">
        <v>342</v>
      </c>
      <c r="F4" s="192">
        <v>335</v>
      </c>
      <c r="G4" s="192">
        <v>346</v>
      </c>
      <c r="H4" s="281">
        <v>556</v>
      </c>
      <c r="I4" s="277">
        <f>(G4-H4)/H4</f>
        <v>-0.37769784172661869</v>
      </c>
    </row>
    <row r="5" spans="1:9" x14ac:dyDescent="0.25">
      <c r="A5" s="93"/>
      <c r="B5" s="95"/>
      <c r="C5" s="95"/>
      <c r="D5" s="94"/>
      <c r="E5" s="191"/>
      <c r="F5" s="190"/>
      <c r="G5" s="190"/>
      <c r="H5" s="189"/>
      <c r="I5" s="107"/>
    </row>
    <row r="6" spans="1:9" x14ac:dyDescent="0.25">
      <c r="A6" s="93" t="s">
        <v>80</v>
      </c>
      <c r="B6" s="95">
        <f>+B8+B12+B14</f>
        <v>490</v>
      </c>
      <c r="C6" s="95">
        <f>+C8+C12+C14</f>
        <v>438</v>
      </c>
      <c r="D6" s="94">
        <f>+D8+D12+D14</f>
        <v>449</v>
      </c>
      <c r="E6" s="191">
        <f>E8+E12+E14</f>
        <v>483</v>
      </c>
      <c r="F6" s="190">
        <f>+F8+F12+F14</f>
        <v>419</v>
      </c>
      <c r="G6" s="190">
        <f>+G8+G12+G14</f>
        <v>465</v>
      </c>
      <c r="H6" s="278">
        <f t="shared" ref="H6" si="0">H8+H12+H14</f>
        <v>484</v>
      </c>
      <c r="I6" s="92">
        <f>(G6-H6)/H6</f>
        <v>-3.9256198347107439E-2</v>
      </c>
    </row>
    <row r="7" spans="1:9" x14ac:dyDescent="0.25">
      <c r="A7" s="93"/>
      <c r="B7" s="95"/>
      <c r="C7" s="95"/>
      <c r="D7" s="94"/>
      <c r="E7" s="188"/>
      <c r="F7" s="187"/>
      <c r="G7" s="187"/>
      <c r="H7" s="279"/>
      <c r="I7" s="107"/>
    </row>
    <row r="8" spans="1:9" x14ac:dyDescent="0.25">
      <c r="A8" s="93" t="s">
        <v>79</v>
      </c>
      <c r="B8" s="95">
        <f t="shared" ref="B8:G8" si="1">SUM(B9:B10)</f>
        <v>205</v>
      </c>
      <c r="C8" s="95">
        <f t="shared" si="1"/>
        <v>201</v>
      </c>
      <c r="D8" s="94">
        <f t="shared" si="1"/>
        <v>180</v>
      </c>
      <c r="E8" s="191">
        <f t="shared" si="1"/>
        <v>210</v>
      </c>
      <c r="F8" s="190">
        <f t="shared" si="1"/>
        <v>178</v>
      </c>
      <c r="G8" s="190">
        <f t="shared" si="1"/>
        <v>224</v>
      </c>
      <c r="H8" s="278">
        <f t="shared" ref="H8" si="2">SUM(H9:H10)</f>
        <v>194</v>
      </c>
      <c r="I8" s="92">
        <f>(G8-H8)/H8</f>
        <v>0.15463917525773196</v>
      </c>
    </row>
    <row r="9" spans="1:9" x14ac:dyDescent="0.25">
      <c r="A9" s="93" t="s">
        <v>84</v>
      </c>
      <c r="B9" s="186">
        <v>192</v>
      </c>
      <c r="C9" s="186">
        <v>192</v>
      </c>
      <c r="D9" s="185">
        <v>170</v>
      </c>
      <c r="E9" s="184">
        <v>200</v>
      </c>
      <c r="F9" s="183">
        <v>164</v>
      </c>
      <c r="G9" s="183">
        <v>210</v>
      </c>
      <c r="H9" s="182">
        <v>188</v>
      </c>
      <c r="I9" s="92">
        <f>(G9-H9)/H9</f>
        <v>0.11702127659574468</v>
      </c>
    </row>
    <row r="10" spans="1:9" x14ac:dyDescent="0.25">
      <c r="A10" s="93" t="s">
        <v>77</v>
      </c>
      <c r="B10" s="186">
        <v>13</v>
      </c>
      <c r="C10" s="186">
        <v>9</v>
      </c>
      <c r="D10" s="185">
        <v>10</v>
      </c>
      <c r="E10" s="184">
        <v>10</v>
      </c>
      <c r="F10" s="183">
        <v>14</v>
      </c>
      <c r="G10" s="183">
        <v>14</v>
      </c>
      <c r="H10" s="182">
        <v>6</v>
      </c>
      <c r="I10" s="92">
        <f>(G10-H10)/H10</f>
        <v>1.3333333333333333</v>
      </c>
    </row>
    <row r="11" spans="1:9" x14ac:dyDescent="0.25">
      <c r="A11" s="93"/>
      <c r="B11" s="95"/>
      <c r="C11" s="95"/>
      <c r="D11" s="94"/>
      <c r="E11" s="188"/>
      <c r="F11" s="187"/>
      <c r="G11" s="187"/>
      <c r="H11" s="279"/>
      <c r="I11" s="107"/>
    </row>
    <row r="12" spans="1:9" x14ac:dyDescent="0.25">
      <c r="A12" s="93" t="s">
        <v>76</v>
      </c>
      <c r="B12" s="186">
        <v>259</v>
      </c>
      <c r="C12" s="186">
        <v>206</v>
      </c>
      <c r="D12" s="185">
        <v>233</v>
      </c>
      <c r="E12" s="184">
        <v>233</v>
      </c>
      <c r="F12" s="183">
        <v>218</v>
      </c>
      <c r="G12" s="183">
        <v>224</v>
      </c>
      <c r="H12" s="182">
        <v>240</v>
      </c>
      <c r="I12" s="92">
        <f>(G12-H12)/H12</f>
        <v>-6.6666666666666666E-2</v>
      </c>
    </row>
    <row r="13" spans="1:9" x14ac:dyDescent="0.25">
      <c r="A13" s="93"/>
      <c r="B13" s="186"/>
      <c r="C13" s="186"/>
      <c r="D13" s="185"/>
      <c r="E13" s="184"/>
      <c r="F13" s="183"/>
      <c r="G13" s="183"/>
      <c r="H13" s="182"/>
      <c r="I13" s="92"/>
    </row>
    <row r="14" spans="1:9" ht="15.75" thickBot="1" x14ac:dyDescent="0.3">
      <c r="A14" s="88" t="s">
        <v>87</v>
      </c>
      <c r="B14" s="181">
        <v>26</v>
      </c>
      <c r="C14" s="181">
        <v>31</v>
      </c>
      <c r="D14" s="180">
        <v>36</v>
      </c>
      <c r="E14" s="179">
        <v>40</v>
      </c>
      <c r="F14" s="178">
        <v>23</v>
      </c>
      <c r="G14" s="178">
        <v>17</v>
      </c>
      <c r="H14" s="280">
        <v>50</v>
      </c>
      <c r="I14" s="84">
        <f>(G14-H14)/H14</f>
        <v>-0.66</v>
      </c>
    </row>
    <row r="15" spans="1:9" x14ac:dyDescent="0.25">
      <c r="A15" s="80"/>
      <c r="B15" s="79"/>
      <c r="C15" s="79"/>
      <c r="D15" s="79"/>
      <c r="E15" s="79"/>
      <c r="F15" s="79"/>
      <c r="G15" s="80"/>
      <c r="H15" s="80"/>
      <c r="I15" s="80"/>
    </row>
    <row r="16" spans="1:9" x14ac:dyDescent="0.25">
      <c r="A16" s="80"/>
      <c r="B16" s="79"/>
      <c r="C16" s="79"/>
      <c r="D16" s="79"/>
      <c r="E16" s="79"/>
      <c r="F16" s="79"/>
      <c r="G16" s="80"/>
      <c r="H16" s="80"/>
      <c r="I16" s="80"/>
    </row>
    <row r="17" spans="1:9" x14ac:dyDescent="0.25">
      <c r="A17" s="176" t="s">
        <v>86</v>
      </c>
      <c r="B17" s="177"/>
      <c r="C17" s="177"/>
      <c r="D17" s="177"/>
      <c r="E17" s="177"/>
      <c r="F17" s="177"/>
      <c r="G17" s="176"/>
      <c r="H17" s="80"/>
      <c r="I17" s="80"/>
    </row>
    <row r="18" spans="1:9" x14ac:dyDescent="0.25">
      <c r="A18" s="80"/>
      <c r="B18" s="79"/>
      <c r="C18" s="79"/>
      <c r="D18" s="79"/>
      <c r="E18" s="79"/>
      <c r="F18" s="79"/>
      <c r="G18" s="80"/>
      <c r="H18" s="80"/>
      <c r="I18" s="80"/>
    </row>
    <row r="19" spans="1:9" x14ac:dyDescent="0.25">
      <c r="A19" s="80"/>
      <c r="B19" s="79"/>
      <c r="C19" s="79"/>
      <c r="D19" s="79"/>
      <c r="E19" s="79"/>
      <c r="F19" s="79"/>
      <c r="G19" s="80"/>
      <c r="H19" s="80"/>
      <c r="I19" s="80"/>
    </row>
    <row r="20" spans="1:9" x14ac:dyDescent="0.25">
      <c r="A20" s="318" t="s">
        <v>85</v>
      </c>
      <c r="B20" s="318"/>
      <c r="C20" s="318"/>
      <c r="D20" s="318"/>
      <c r="E20" s="318"/>
      <c r="F20" s="318"/>
      <c r="G20" s="80"/>
      <c r="H20" s="80"/>
      <c r="I20" s="80"/>
    </row>
    <row r="21" spans="1:9" ht="15.75" thickBot="1" x14ac:dyDescent="0.3">
      <c r="A21" s="175"/>
      <c r="B21" s="79"/>
      <c r="C21" s="79"/>
      <c r="D21" s="79"/>
      <c r="E21" s="79"/>
      <c r="F21" s="79"/>
      <c r="G21" s="80"/>
      <c r="H21" s="80"/>
      <c r="I21" s="80"/>
    </row>
    <row r="22" spans="1:9" x14ac:dyDescent="0.25">
      <c r="A22" s="174"/>
      <c r="B22" s="173">
        <v>2020</v>
      </c>
      <c r="C22" s="173">
        <v>2021</v>
      </c>
      <c r="D22" s="173">
        <v>2022</v>
      </c>
      <c r="E22" s="172">
        <v>2023</v>
      </c>
      <c r="F22" s="172">
        <v>2024</v>
      </c>
    </row>
    <row r="23" spans="1:9" x14ac:dyDescent="0.25">
      <c r="A23" s="171" t="s">
        <v>81</v>
      </c>
      <c r="B23" s="102">
        <v>5624</v>
      </c>
      <c r="C23" s="102">
        <v>4133</v>
      </c>
      <c r="D23" s="170">
        <v>5190</v>
      </c>
      <c r="E23" s="156">
        <v>5551</v>
      </c>
      <c r="F23" s="156">
        <v>4621</v>
      </c>
    </row>
    <row r="24" spans="1:9" x14ac:dyDescent="0.25">
      <c r="A24" s="169"/>
      <c r="B24" s="102"/>
      <c r="C24" s="102"/>
      <c r="D24" s="102"/>
      <c r="E24" s="156"/>
      <c r="F24" s="156"/>
    </row>
    <row r="25" spans="1:9" x14ac:dyDescent="0.25">
      <c r="A25" s="169" t="s">
        <v>80</v>
      </c>
      <c r="B25" s="102">
        <f>SUM(B27+B31+B33)</f>
        <v>8090</v>
      </c>
      <c r="C25" s="102">
        <f>SUM(C27+C31+C33)</f>
        <v>8592</v>
      </c>
      <c r="D25" s="102">
        <f>SUM(D27+D31+D33)</f>
        <v>5491</v>
      </c>
      <c r="E25" s="156">
        <f>SUM(E27+E31+E33)</f>
        <v>4434</v>
      </c>
      <c r="F25" s="156">
        <f>SUM(F27+F31+F33)</f>
        <v>5702</v>
      </c>
    </row>
    <row r="26" spans="1:9" x14ac:dyDescent="0.25">
      <c r="A26" s="169"/>
      <c r="B26" s="102"/>
      <c r="C26" s="102"/>
      <c r="D26" s="102"/>
      <c r="E26" s="156"/>
      <c r="F26" s="156"/>
    </row>
    <row r="27" spans="1:9" x14ac:dyDescent="0.25">
      <c r="A27" s="169" t="s">
        <v>79</v>
      </c>
      <c r="B27" s="102">
        <f>SUM(B28:B29)</f>
        <v>2587</v>
      </c>
      <c r="C27" s="102">
        <f>SUM(C28:C29)</f>
        <v>1810</v>
      </c>
      <c r="D27" s="102">
        <f>SUM(D28:D29)</f>
        <v>1605</v>
      </c>
      <c r="E27" s="156">
        <f>SUM(E28:E29)</f>
        <v>2125</v>
      </c>
      <c r="F27" s="156">
        <f>SUM(F28:F29)</f>
        <v>2296</v>
      </c>
    </row>
    <row r="28" spans="1:9" x14ac:dyDescent="0.25">
      <c r="A28" s="169" t="s">
        <v>84</v>
      </c>
      <c r="B28" s="102">
        <v>2433</v>
      </c>
      <c r="C28" s="102">
        <v>1705</v>
      </c>
      <c r="D28" s="102">
        <v>1506</v>
      </c>
      <c r="E28" s="156">
        <v>2032</v>
      </c>
      <c r="F28" s="156">
        <v>2177</v>
      </c>
    </row>
    <row r="29" spans="1:9" x14ac:dyDescent="0.25">
      <c r="A29" s="169" t="s">
        <v>77</v>
      </c>
      <c r="B29" s="102">
        <v>154</v>
      </c>
      <c r="C29" s="102">
        <v>105</v>
      </c>
      <c r="D29" s="102">
        <v>99</v>
      </c>
      <c r="E29" s="156">
        <v>93</v>
      </c>
      <c r="F29" s="156">
        <v>119</v>
      </c>
    </row>
    <row r="30" spans="1:9" x14ac:dyDescent="0.25">
      <c r="A30" s="169"/>
      <c r="B30" s="102"/>
      <c r="C30" s="102"/>
      <c r="D30" s="102"/>
      <c r="E30" s="156"/>
      <c r="F30" s="156"/>
    </row>
    <row r="31" spans="1:9" x14ac:dyDescent="0.25">
      <c r="A31" s="169" t="s">
        <v>76</v>
      </c>
      <c r="B31" s="102">
        <v>4375</v>
      </c>
      <c r="C31" s="102">
        <v>6059</v>
      </c>
      <c r="D31" s="102">
        <v>3147</v>
      </c>
      <c r="E31" s="156">
        <v>1601</v>
      </c>
      <c r="F31" s="156">
        <v>2877</v>
      </c>
    </row>
    <row r="32" spans="1:9" x14ac:dyDescent="0.25">
      <c r="A32" s="168"/>
      <c r="B32" s="167"/>
      <c r="C32" s="167"/>
      <c r="D32" s="167"/>
      <c r="E32" s="156"/>
      <c r="F32" s="156"/>
    </row>
    <row r="33" spans="1:12" ht="15.75" thickBot="1" x14ac:dyDescent="0.3">
      <c r="A33" s="166" t="s">
        <v>83</v>
      </c>
      <c r="B33" s="165">
        <v>1128</v>
      </c>
      <c r="C33" s="165">
        <v>723</v>
      </c>
      <c r="D33" s="165">
        <v>739</v>
      </c>
      <c r="E33" s="153">
        <v>708</v>
      </c>
      <c r="F33" s="153">
        <v>529</v>
      </c>
    </row>
    <row r="34" spans="1:12" x14ac:dyDescent="0.25">
      <c r="A34" s="164"/>
      <c r="B34" s="163"/>
      <c r="C34" s="163"/>
      <c r="D34" s="163"/>
      <c r="E34" s="163"/>
      <c r="F34" s="163"/>
    </row>
    <row r="35" spans="1:12" x14ac:dyDescent="0.25">
      <c r="A35" s="164"/>
      <c r="B35" s="163"/>
      <c r="C35" s="163"/>
      <c r="D35" s="163"/>
      <c r="E35" s="163"/>
      <c r="F35" s="163"/>
    </row>
    <row r="38" spans="1:12" ht="15.75" thickBot="1" x14ac:dyDescent="0.3">
      <c r="A38" s="315" t="s">
        <v>82</v>
      </c>
      <c r="B38" s="315"/>
      <c r="C38" s="315"/>
      <c r="D38" s="315"/>
      <c r="E38" s="315"/>
      <c r="F38" s="315"/>
    </row>
    <row r="39" spans="1:12" x14ac:dyDescent="0.25">
      <c r="A39" s="162"/>
      <c r="B39" s="161">
        <v>2019</v>
      </c>
      <c r="C39" s="161">
        <v>2020</v>
      </c>
      <c r="D39" s="161">
        <v>2021</v>
      </c>
      <c r="E39" s="161">
        <v>2022</v>
      </c>
      <c r="F39" s="160">
        <v>2023</v>
      </c>
    </row>
    <row r="40" spans="1:12" x14ac:dyDescent="0.25">
      <c r="A40" s="93" t="s">
        <v>81</v>
      </c>
      <c r="B40" s="159">
        <v>7468</v>
      </c>
      <c r="C40" s="159">
        <v>3997</v>
      </c>
      <c r="D40" s="159">
        <v>4581</v>
      </c>
      <c r="E40" s="159">
        <v>5520</v>
      </c>
      <c r="F40" s="158">
        <v>5508</v>
      </c>
    </row>
    <row r="41" spans="1:12" x14ac:dyDescent="0.25">
      <c r="A41" s="93"/>
      <c r="B41" s="95"/>
      <c r="C41" s="95"/>
      <c r="D41" s="95"/>
      <c r="E41" s="95"/>
      <c r="F41" s="156"/>
    </row>
    <row r="42" spans="1:12" x14ac:dyDescent="0.25">
      <c r="A42" s="93" t="s">
        <v>80</v>
      </c>
      <c r="B42" s="95">
        <f>SUM(B44+B48+B50)</f>
        <v>8248</v>
      </c>
      <c r="C42" s="95">
        <f>SUM(C44+C48+C50)</f>
        <v>9748</v>
      </c>
      <c r="D42" s="95">
        <f>SUM(D44+D48+D50)</f>
        <v>4798</v>
      </c>
      <c r="E42" s="95">
        <f>SUM(E44+E48+E50)</f>
        <v>5293</v>
      </c>
      <c r="F42" s="156">
        <v>5640</v>
      </c>
    </row>
    <row r="43" spans="1:12" x14ac:dyDescent="0.25">
      <c r="A43" s="93"/>
      <c r="B43" s="95"/>
      <c r="C43" s="95"/>
      <c r="D43" s="95"/>
      <c r="E43" s="95"/>
      <c r="F43" s="156"/>
    </row>
    <row r="44" spans="1:12" x14ac:dyDescent="0.25">
      <c r="A44" s="93" t="s">
        <v>79</v>
      </c>
      <c r="B44" s="95">
        <f>SUM(B45:B46)</f>
        <v>2459</v>
      </c>
      <c r="C44" s="95">
        <f>SUM(C45:C46)</f>
        <v>2554</v>
      </c>
      <c r="D44" s="95">
        <f>SUM(D45:D46)</f>
        <v>1399</v>
      </c>
      <c r="E44" s="95">
        <f>SUM(E45:E46)</f>
        <v>1825</v>
      </c>
      <c r="F44" s="156">
        <f>SUM(F45:F46)</f>
        <v>2240</v>
      </c>
    </row>
    <row r="45" spans="1:12" x14ac:dyDescent="0.25">
      <c r="A45" s="93" t="s">
        <v>78</v>
      </c>
      <c r="B45" s="95">
        <v>2301</v>
      </c>
      <c r="C45" s="95">
        <v>2402</v>
      </c>
      <c r="D45" s="95">
        <v>1310</v>
      </c>
      <c r="E45" s="95">
        <v>1721</v>
      </c>
      <c r="F45" s="156">
        <v>2148</v>
      </c>
      <c r="H45" s="157"/>
      <c r="I45" s="157"/>
      <c r="J45" s="157"/>
      <c r="K45" s="157"/>
      <c r="L45" s="157"/>
    </row>
    <row r="46" spans="1:12" x14ac:dyDescent="0.25">
      <c r="A46" s="93" t="s">
        <v>77</v>
      </c>
      <c r="B46" s="95">
        <v>158</v>
      </c>
      <c r="C46" s="95">
        <v>152</v>
      </c>
      <c r="D46" s="95">
        <v>89</v>
      </c>
      <c r="E46" s="95">
        <v>104</v>
      </c>
      <c r="F46" s="156">
        <v>92</v>
      </c>
      <c r="H46" s="157"/>
      <c r="I46" s="157"/>
      <c r="J46" s="157"/>
      <c r="K46" s="157"/>
      <c r="L46" s="157"/>
    </row>
    <row r="47" spans="1:12" x14ac:dyDescent="0.25">
      <c r="A47" s="93"/>
      <c r="B47" s="95"/>
      <c r="C47" s="95"/>
      <c r="D47" s="95"/>
      <c r="E47" s="95"/>
      <c r="F47" s="156"/>
    </row>
    <row r="48" spans="1:12" x14ac:dyDescent="0.25">
      <c r="A48" s="93" t="s">
        <v>76</v>
      </c>
      <c r="B48" s="95">
        <v>4491</v>
      </c>
      <c r="C48" s="95">
        <v>6330</v>
      </c>
      <c r="D48" s="95">
        <v>2725</v>
      </c>
      <c r="E48" s="95">
        <v>2683</v>
      </c>
      <c r="F48" s="156">
        <v>2698</v>
      </c>
    </row>
    <row r="49" spans="1:6" x14ac:dyDescent="0.25">
      <c r="A49" s="93"/>
      <c r="B49" s="95"/>
      <c r="C49" s="95"/>
      <c r="D49" s="95"/>
      <c r="E49" s="95"/>
      <c r="F49" s="156"/>
    </row>
    <row r="50" spans="1:6" ht="15.75" thickBot="1" x14ac:dyDescent="0.3">
      <c r="A50" s="155" t="s">
        <v>75</v>
      </c>
      <c r="B50" s="154">
        <v>1298</v>
      </c>
      <c r="C50" s="154">
        <v>864</v>
      </c>
      <c r="D50" s="154">
        <v>674</v>
      </c>
      <c r="E50" s="154">
        <v>785</v>
      </c>
      <c r="F50" s="153">
        <v>702</v>
      </c>
    </row>
  </sheetData>
  <mergeCells count="4">
    <mergeCell ref="A2:I2"/>
    <mergeCell ref="H3:I3"/>
    <mergeCell ref="A20:F20"/>
    <mergeCell ref="A38:F38"/>
  </mergeCells>
  <printOptions horizontalCentered="1" verticalCentered="1"/>
  <pageMargins left="0.75" right="0.75" top="1" bottom="1" header="0.5" footer="0.5"/>
  <pageSetup scale="87" orientation="portrait" horizontalDpi="4294967295" verticalDpi="4294967295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tabSelected="1" zoomScaleNormal="100" workbookViewId="0">
      <selection activeCell="I20" sqref="I20"/>
    </sheetView>
  </sheetViews>
  <sheetFormatPr defaultRowHeight="12" x14ac:dyDescent="0.2"/>
  <cols>
    <col min="1" max="1" width="8.5703125" style="198" customWidth="1"/>
    <col min="2" max="2" width="14" style="198" customWidth="1"/>
    <col min="3" max="3" width="16" style="198" customWidth="1"/>
    <col min="4" max="4" width="11.140625" style="198" customWidth="1"/>
    <col min="5" max="5" width="10.7109375" style="198" customWidth="1"/>
    <col min="6" max="6" width="9.140625" style="198"/>
    <col min="7" max="7" width="10.7109375" style="198" customWidth="1"/>
    <col min="8" max="8" width="9.140625" style="198" customWidth="1"/>
    <col min="9" max="9" width="9.5703125" style="198" customWidth="1"/>
    <col min="10" max="10" width="10.85546875" style="198" customWidth="1"/>
    <col min="11" max="11" width="3.85546875" style="198" customWidth="1"/>
    <col min="12" max="16384" width="9.140625" style="198"/>
  </cols>
  <sheetData>
    <row r="1" spans="1:11" ht="16.5" thickTop="1" x14ac:dyDescent="0.25">
      <c r="A1" s="266" t="s">
        <v>116</v>
      </c>
      <c r="B1" s="265"/>
      <c r="C1" s="265"/>
      <c r="D1" s="265"/>
      <c r="E1" s="265"/>
      <c r="F1" s="265"/>
      <c r="G1" s="265"/>
      <c r="H1" s="265"/>
      <c r="I1" s="265"/>
      <c r="J1" s="265"/>
      <c r="K1" s="264"/>
    </row>
    <row r="2" spans="1:11" ht="15.75" x14ac:dyDescent="0.25">
      <c r="A2" s="263" t="s">
        <v>115</v>
      </c>
      <c r="B2" s="200"/>
      <c r="C2" s="200"/>
      <c r="D2" s="200"/>
      <c r="E2" s="200"/>
      <c r="F2" s="200"/>
      <c r="G2" s="200"/>
      <c r="H2" s="200"/>
      <c r="I2" s="200"/>
      <c r="J2" s="200"/>
      <c r="K2" s="199"/>
    </row>
    <row r="3" spans="1:11" ht="13.5" thickBot="1" x14ac:dyDescent="0.25">
      <c r="A3" s="209"/>
      <c r="B3" s="211"/>
      <c r="C3" s="211"/>
      <c r="D3" s="211"/>
      <c r="E3" s="211"/>
      <c r="F3" s="211"/>
      <c r="G3" s="211"/>
      <c r="H3" s="211"/>
      <c r="I3" s="211"/>
      <c r="J3" s="211"/>
      <c r="K3" s="206"/>
    </row>
    <row r="4" spans="1:11" ht="15" thickTop="1" x14ac:dyDescent="0.2">
      <c r="A4" s="262" t="s">
        <v>114</v>
      </c>
      <c r="B4" s="200"/>
      <c r="C4" s="261"/>
      <c r="D4" s="260"/>
      <c r="E4" s="260"/>
      <c r="F4" s="260"/>
      <c r="G4" s="260"/>
      <c r="H4" s="260"/>
      <c r="I4" s="259"/>
      <c r="J4" s="200"/>
      <c r="K4" s="199"/>
    </row>
    <row r="5" spans="1:11" ht="16.5" customHeight="1" thickBot="1" x14ac:dyDescent="0.25">
      <c r="A5" s="258" t="s">
        <v>117</v>
      </c>
      <c r="B5" s="200"/>
      <c r="C5" s="257"/>
      <c r="D5" s="256"/>
      <c r="E5" s="256"/>
      <c r="F5" s="256"/>
      <c r="G5" s="256"/>
      <c r="H5" s="256"/>
      <c r="I5" s="255"/>
      <c r="J5" s="200"/>
      <c r="K5" s="199"/>
    </row>
    <row r="6" spans="1:11" ht="13.5" thickTop="1" x14ac:dyDescent="0.2">
      <c r="A6" s="254" t="s">
        <v>113</v>
      </c>
      <c r="B6" s="211"/>
      <c r="C6" s="211"/>
      <c r="D6" s="211"/>
      <c r="E6" s="211"/>
      <c r="F6" s="211"/>
      <c r="G6" s="211"/>
      <c r="H6" s="211"/>
      <c r="I6" s="211"/>
      <c r="J6" s="211"/>
      <c r="K6" s="206"/>
    </row>
    <row r="7" spans="1:11" ht="15" x14ac:dyDescent="0.25">
      <c r="A7" s="253"/>
      <c r="B7" s="211"/>
      <c r="C7" s="252"/>
      <c r="D7" s="211"/>
      <c r="E7" s="211"/>
      <c r="F7" s="211"/>
      <c r="G7" s="211"/>
      <c r="H7" s="211"/>
      <c r="I7" s="211"/>
      <c r="J7" s="211"/>
      <c r="K7" s="206"/>
    </row>
    <row r="8" spans="1:11" ht="14.25" x14ac:dyDescent="0.2">
      <c r="A8" s="331" t="s">
        <v>124</v>
      </c>
      <c r="B8" s="332"/>
      <c r="C8" s="332"/>
      <c r="D8" s="332"/>
      <c r="E8" s="332"/>
      <c r="F8" s="332"/>
      <c r="G8" s="332"/>
      <c r="H8" s="332"/>
      <c r="I8" s="332"/>
      <c r="J8" s="332"/>
      <c r="K8" s="333"/>
    </row>
    <row r="9" spans="1:11" ht="14.25" x14ac:dyDescent="0.2">
      <c r="A9" s="251"/>
      <c r="B9" s="250"/>
      <c r="C9" s="250"/>
      <c r="D9" s="250"/>
      <c r="E9" s="250"/>
      <c r="F9" s="250"/>
      <c r="G9" s="250"/>
      <c r="H9" s="250"/>
      <c r="I9" s="250"/>
      <c r="J9" s="250"/>
      <c r="K9" s="249"/>
    </row>
    <row r="10" spans="1:11" ht="15" x14ac:dyDescent="0.25">
      <c r="A10" s="248"/>
      <c r="B10" s="247"/>
      <c r="C10" s="247"/>
      <c r="D10" s="247"/>
      <c r="E10" s="247"/>
      <c r="F10" s="247"/>
      <c r="G10" s="247"/>
      <c r="H10" s="247"/>
      <c r="I10" s="247"/>
      <c r="J10" s="247"/>
      <c r="K10" s="246"/>
    </row>
    <row r="11" spans="1:11" ht="15.75" x14ac:dyDescent="0.25">
      <c r="A11" s="219"/>
      <c r="B11" s="328" t="s">
        <v>107</v>
      </c>
      <c r="C11" s="328"/>
      <c r="D11" s="216"/>
      <c r="E11" s="276">
        <v>2023</v>
      </c>
      <c r="F11" s="220"/>
      <c r="G11" s="276">
        <v>2024</v>
      </c>
      <c r="H11" s="328" t="s">
        <v>106</v>
      </c>
      <c r="I11" s="328"/>
      <c r="J11" s="216"/>
      <c r="K11" s="215"/>
    </row>
    <row r="12" spans="1:11" ht="15.75" x14ac:dyDescent="0.25">
      <c r="A12" s="219"/>
      <c r="B12" s="245"/>
      <c r="C12" s="244"/>
      <c r="D12" s="216"/>
      <c r="E12" s="243"/>
      <c r="F12" s="220"/>
      <c r="G12" s="243"/>
      <c r="H12" s="220"/>
      <c r="I12" s="216"/>
      <c r="J12" s="216"/>
      <c r="K12" s="215"/>
    </row>
    <row r="13" spans="1:11" ht="15.75" x14ac:dyDescent="0.25">
      <c r="A13" s="226"/>
      <c r="B13" s="329" t="s">
        <v>112</v>
      </c>
      <c r="C13" s="329"/>
      <c r="D13" s="225"/>
      <c r="E13" s="223">
        <f>' Sheet1'!H5</f>
        <v>13374</v>
      </c>
      <c r="F13" s="225"/>
      <c r="G13" s="223">
        <f>' Sheet1'!G5</f>
        <v>12747</v>
      </c>
      <c r="H13" s="227">
        <f>' Sheet1'!I5</f>
        <v>-4.6882009869896817E-2</v>
      </c>
      <c r="I13" s="220" t="str">
        <f>IF(H13&gt;0,"increase",IF(H13&lt;0,"decrease","No change"))</f>
        <v>decrease</v>
      </c>
      <c r="J13" s="220"/>
      <c r="K13" s="215"/>
    </row>
    <row r="14" spans="1:11" ht="15.75" x14ac:dyDescent="0.25">
      <c r="A14" s="226"/>
      <c r="B14" s="320" t="s">
        <v>111</v>
      </c>
      <c r="C14" s="320"/>
      <c r="D14" s="229"/>
      <c r="E14" s="228">
        <f>' Sheet1'!H6</f>
        <v>719</v>
      </c>
      <c r="F14" s="229"/>
      <c r="G14" s="228">
        <f>' Sheet1'!G6</f>
        <v>252</v>
      </c>
      <c r="H14" s="227">
        <f>' Sheet1'!I6</f>
        <v>-0.64951321279554941</v>
      </c>
      <c r="I14" s="220" t="str">
        <f>IF(H14&gt;0,"increase",IF(H14&lt;0,"decrease","No change"))</f>
        <v>decrease</v>
      </c>
      <c r="J14" s="220"/>
      <c r="K14" s="215"/>
    </row>
    <row r="15" spans="1:11" ht="15.75" x14ac:dyDescent="0.25">
      <c r="A15" s="226"/>
      <c r="B15" s="320" t="s">
        <v>110</v>
      </c>
      <c r="C15" s="320"/>
      <c r="D15" s="229"/>
      <c r="E15" s="228">
        <f>' Sheet1'!H7</f>
        <v>11422</v>
      </c>
      <c r="F15" s="229"/>
      <c r="G15" s="228">
        <f>' Sheet1'!$G$7</f>
        <v>11454</v>
      </c>
      <c r="H15" s="227">
        <f>' Sheet1'!I7</f>
        <v>2.8016109262826126E-3</v>
      </c>
      <c r="I15" s="220" t="str">
        <f>IF(H15&gt;0,"increase",IF(H15&lt;0,"decrease","No change"))</f>
        <v>increase</v>
      </c>
      <c r="J15" s="220"/>
      <c r="K15" s="215"/>
    </row>
    <row r="16" spans="1:11" s="241" customFormat="1" ht="15.75" x14ac:dyDescent="0.25">
      <c r="A16" s="226"/>
      <c r="B16" s="330" t="s">
        <v>109</v>
      </c>
      <c r="C16" s="330"/>
      <c r="D16" s="229"/>
      <c r="E16" s="228">
        <f>Sheet2!H5</f>
        <v>1233</v>
      </c>
      <c r="F16" s="229"/>
      <c r="G16" s="228">
        <f>Sheet2!$G$5</f>
        <v>1041</v>
      </c>
      <c r="H16" s="227">
        <f>Sheet2!I5</f>
        <v>-0.15571776155717762</v>
      </c>
      <c r="I16" s="220" t="str">
        <f>IF(H16&gt;0,"increase",IF(H16&lt;0,"decrease","No change"))</f>
        <v>decrease</v>
      </c>
      <c r="J16" s="220"/>
      <c r="K16" s="215"/>
    </row>
    <row r="17" spans="1:11" s="241" customFormat="1" ht="15.75" x14ac:dyDescent="0.25">
      <c r="A17" s="226"/>
      <c r="B17" s="242"/>
      <c r="C17" s="242"/>
      <c r="D17" s="229"/>
      <c r="E17" s="228"/>
      <c r="F17" s="229"/>
      <c r="G17" s="228"/>
      <c r="H17" s="227"/>
      <c r="I17" s="220"/>
      <c r="J17" s="220"/>
      <c r="K17" s="215"/>
    </row>
    <row r="18" spans="1:11" ht="15.75" x14ac:dyDescent="0.25">
      <c r="A18" s="219"/>
      <c r="B18" s="319"/>
      <c r="C18" s="319"/>
      <c r="D18" s="216"/>
      <c r="E18" s="240"/>
      <c r="F18" s="220"/>
      <c r="G18" s="240"/>
      <c r="H18" s="216"/>
      <c r="I18" s="216"/>
      <c r="J18" s="216"/>
      <c r="K18" s="215"/>
    </row>
    <row r="19" spans="1:11" ht="15.75" x14ac:dyDescent="0.25">
      <c r="A19" s="325" t="s">
        <v>125</v>
      </c>
      <c r="B19" s="326"/>
      <c r="C19" s="326"/>
      <c r="D19" s="326"/>
      <c r="E19" s="326"/>
      <c r="F19" s="326"/>
      <c r="G19" s="326"/>
      <c r="H19" s="326"/>
      <c r="I19" s="326"/>
      <c r="J19" s="326"/>
      <c r="K19" s="327"/>
    </row>
    <row r="20" spans="1:11" ht="15.75" x14ac:dyDescent="0.25">
      <c r="A20" s="236"/>
      <c r="B20" s="235"/>
      <c r="C20" s="235"/>
      <c r="D20" s="235"/>
      <c r="E20" s="235"/>
      <c r="F20" s="235"/>
      <c r="G20" s="235"/>
      <c r="H20" s="235"/>
      <c r="I20" s="235"/>
      <c r="J20" s="235"/>
      <c r="K20" s="234"/>
    </row>
    <row r="21" spans="1:11" ht="15.75" x14ac:dyDescent="0.25">
      <c r="A21" s="219"/>
      <c r="B21" s="216"/>
      <c r="C21" s="216"/>
      <c r="D21" s="216"/>
      <c r="E21" s="239"/>
      <c r="F21" s="224"/>
      <c r="G21" s="239"/>
      <c r="H21" s="220"/>
      <c r="I21" s="216"/>
      <c r="J21" s="216"/>
      <c r="K21" s="215"/>
    </row>
    <row r="22" spans="1:11" ht="15.75" x14ac:dyDescent="0.25">
      <c r="A22" s="219"/>
      <c r="B22" s="328" t="s">
        <v>107</v>
      </c>
      <c r="C22" s="328"/>
      <c r="D22" s="216"/>
      <c r="E22" s="283">
        <v>2023</v>
      </c>
      <c r="F22" s="224"/>
      <c r="G22" s="233">
        <v>2024</v>
      </c>
      <c r="H22" s="328" t="s">
        <v>106</v>
      </c>
      <c r="I22" s="328"/>
      <c r="J22" s="216"/>
      <c r="K22" s="215"/>
    </row>
    <row r="23" spans="1:11" ht="15.75" x14ac:dyDescent="0.25">
      <c r="A23" s="226"/>
      <c r="B23" s="319" t="s">
        <v>108</v>
      </c>
      <c r="C23" s="319"/>
      <c r="D23" s="229"/>
      <c r="E23" s="228">
        <f>Sheet3!H4</f>
        <v>556</v>
      </c>
      <c r="F23" s="229"/>
      <c r="G23" s="228">
        <f>Sheet3!G4</f>
        <v>346</v>
      </c>
      <c r="H23" s="238">
        <f>Sheet3!I4</f>
        <v>-0.37769784172661869</v>
      </c>
      <c r="I23" s="237" t="str">
        <f>IF(H23&gt;0,"increase",IF(H23&lt;0,"decrease","No change"))</f>
        <v>decrease</v>
      </c>
      <c r="J23" s="216"/>
      <c r="K23" s="215"/>
    </row>
    <row r="24" spans="1:11" ht="15.75" x14ac:dyDescent="0.25">
      <c r="A24" s="219"/>
      <c r="B24" s="216"/>
      <c r="C24" s="216"/>
      <c r="D24" s="216"/>
      <c r="E24" s="216"/>
      <c r="F24" s="216"/>
      <c r="G24" s="216"/>
      <c r="H24" s="216"/>
      <c r="I24" s="216"/>
      <c r="J24" s="216"/>
      <c r="K24" s="215"/>
    </row>
    <row r="25" spans="1:11" ht="15.75" x14ac:dyDescent="0.25">
      <c r="A25" s="219"/>
      <c r="B25" s="216"/>
      <c r="C25" s="216"/>
      <c r="D25" s="216"/>
      <c r="E25" s="216"/>
      <c r="F25" s="216"/>
      <c r="G25" s="216"/>
      <c r="H25" s="216"/>
      <c r="I25" s="216"/>
      <c r="J25" s="216"/>
      <c r="K25" s="215"/>
    </row>
    <row r="26" spans="1:11" ht="15.75" x14ac:dyDescent="0.25">
      <c r="A26" s="325" t="s">
        <v>126</v>
      </c>
      <c r="B26" s="326"/>
      <c r="C26" s="326"/>
      <c r="D26" s="326"/>
      <c r="E26" s="326"/>
      <c r="F26" s="326"/>
      <c r="G26" s="326"/>
      <c r="H26" s="326"/>
      <c r="I26" s="326"/>
      <c r="J26" s="326"/>
      <c r="K26" s="327"/>
    </row>
    <row r="27" spans="1:11" ht="15.75" x14ac:dyDescent="0.25">
      <c r="A27" s="236"/>
      <c r="B27" s="235"/>
      <c r="C27" s="235"/>
      <c r="D27" s="235"/>
      <c r="E27" s="235"/>
      <c r="F27" s="235"/>
      <c r="G27" s="235"/>
      <c r="H27" s="235"/>
      <c r="I27" s="235"/>
      <c r="J27" s="235"/>
      <c r="K27" s="234"/>
    </row>
    <row r="28" spans="1:11" ht="15.75" x14ac:dyDescent="0.25">
      <c r="A28" s="236"/>
      <c r="B28" s="235"/>
      <c r="C28" s="235"/>
      <c r="D28" s="235"/>
      <c r="E28" s="235"/>
      <c r="F28" s="235"/>
      <c r="G28" s="235"/>
      <c r="H28" s="235"/>
      <c r="I28" s="235"/>
      <c r="J28" s="235"/>
      <c r="K28" s="234"/>
    </row>
    <row r="29" spans="1:11" ht="14.25" customHeight="1" x14ac:dyDescent="0.25">
      <c r="A29" s="226"/>
      <c r="B29" s="328" t="s">
        <v>107</v>
      </c>
      <c r="C29" s="328"/>
      <c r="D29" s="216"/>
      <c r="E29" s="282">
        <v>2023</v>
      </c>
      <c r="F29" s="224"/>
      <c r="G29" s="283">
        <v>2024</v>
      </c>
      <c r="H29" s="328" t="s">
        <v>106</v>
      </c>
      <c r="I29" s="328"/>
      <c r="J29" s="216"/>
      <c r="K29" s="215"/>
    </row>
    <row r="30" spans="1:11" ht="14.25" customHeight="1" x14ac:dyDescent="0.25">
      <c r="A30" s="226"/>
      <c r="B30" s="216"/>
      <c r="C30" s="216"/>
      <c r="D30" s="216"/>
      <c r="E30" s="232"/>
      <c r="F30" s="224"/>
      <c r="G30" s="231"/>
      <c r="H30" s="217"/>
      <c r="I30" s="216"/>
      <c r="J30" s="216"/>
      <c r="K30" s="215"/>
    </row>
    <row r="31" spans="1:11" ht="15.75" x14ac:dyDescent="0.25">
      <c r="A31" s="226"/>
      <c r="B31" s="320" t="s">
        <v>105</v>
      </c>
      <c r="C31" s="320"/>
      <c r="D31" s="229"/>
      <c r="E31" s="228">
        <f>Sheet3!H9</f>
        <v>188</v>
      </c>
      <c r="F31" s="229"/>
      <c r="G31" s="228">
        <f>Sheet3!G9</f>
        <v>210</v>
      </c>
      <c r="H31" s="227">
        <f>Sheet3!I9</f>
        <v>0.11702127659574468</v>
      </c>
      <c r="I31" s="220" t="str">
        <f t="shared" ref="I31:I36" si="0">IF(H31&gt;0,"increase",IF(H31&lt;0,"decrease","(no chg)"))</f>
        <v>increase</v>
      </c>
      <c r="J31" s="221"/>
      <c r="K31" s="230"/>
    </row>
    <row r="32" spans="1:11" ht="15.75" x14ac:dyDescent="0.25">
      <c r="A32" s="226"/>
      <c r="B32" s="320" t="s">
        <v>104</v>
      </c>
      <c r="C32" s="320"/>
      <c r="D32" s="229"/>
      <c r="E32" s="228">
        <f>Sheet3!H10</f>
        <v>6</v>
      </c>
      <c r="F32" s="229"/>
      <c r="G32" s="228">
        <f>Sheet3!G10</f>
        <v>14</v>
      </c>
      <c r="H32" s="227">
        <f>Sheet3!I10</f>
        <v>1.3333333333333333</v>
      </c>
      <c r="I32" s="220" t="str">
        <f t="shared" si="0"/>
        <v>increase</v>
      </c>
      <c r="J32" s="220"/>
      <c r="K32" s="215"/>
    </row>
    <row r="33" spans="1:11" ht="15.75" x14ac:dyDescent="0.25">
      <c r="A33" s="226"/>
      <c r="B33" s="329" t="s">
        <v>103</v>
      </c>
      <c r="C33" s="329"/>
      <c r="D33" s="225"/>
      <c r="E33" s="223">
        <f>Sheet3!H8</f>
        <v>194</v>
      </c>
      <c r="F33" s="225"/>
      <c r="G33" s="223">
        <f>Sheet3!G8</f>
        <v>224</v>
      </c>
      <c r="H33" s="222">
        <f>Sheet3!I8</f>
        <v>0.15463917525773196</v>
      </c>
      <c r="I33" s="221" t="str">
        <f t="shared" si="0"/>
        <v>increase</v>
      </c>
      <c r="J33" s="220"/>
      <c r="K33" s="215"/>
    </row>
    <row r="34" spans="1:11" ht="15.75" x14ac:dyDescent="0.25">
      <c r="A34" s="226"/>
      <c r="B34" s="320" t="s">
        <v>102</v>
      </c>
      <c r="C34" s="320"/>
      <c r="D34" s="229"/>
      <c r="E34" s="228">
        <f>Sheet3!H12</f>
        <v>240</v>
      </c>
      <c r="F34" s="229"/>
      <c r="G34" s="228">
        <f>Sheet3!G12</f>
        <v>224</v>
      </c>
      <c r="H34" s="227">
        <f>Sheet3!I12</f>
        <v>-6.6666666666666666E-2</v>
      </c>
      <c r="I34" s="220" t="str">
        <f t="shared" si="0"/>
        <v>decrease</v>
      </c>
      <c r="J34" s="220"/>
      <c r="K34" s="215"/>
    </row>
    <row r="35" spans="1:11" ht="15.75" x14ac:dyDescent="0.25">
      <c r="A35" s="226"/>
      <c r="B35" s="320" t="s">
        <v>101</v>
      </c>
      <c r="C35" s="320"/>
      <c r="D35" s="229"/>
      <c r="E35" s="228">
        <f>Sheet3!H14</f>
        <v>50</v>
      </c>
      <c r="F35" s="229"/>
      <c r="G35" s="228">
        <f>Sheet3!G14</f>
        <v>17</v>
      </c>
      <c r="H35" s="227">
        <f>Sheet3!I14</f>
        <v>-0.66</v>
      </c>
      <c r="I35" s="220" t="str">
        <f t="shared" si="0"/>
        <v>decrease</v>
      </c>
      <c r="J35" s="220"/>
      <c r="K35" s="215"/>
    </row>
    <row r="36" spans="1:11" ht="15.75" x14ac:dyDescent="0.25">
      <c r="A36" s="226"/>
      <c r="B36" s="321" t="s">
        <v>100</v>
      </c>
      <c r="C36" s="321"/>
      <c r="D36" s="225"/>
      <c r="E36" s="223">
        <f>Sheet3!H6</f>
        <v>484</v>
      </c>
      <c r="F36" s="224"/>
      <c r="G36" s="223">
        <f>Sheet3!G6</f>
        <v>465</v>
      </c>
      <c r="H36" s="222">
        <f>Sheet3!I6</f>
        <v>-3.9256198347107439E-2</v>
      </c>
      <c r="I36" s="221" t="str">
        <f t="shared" si="0"/>
        <v>decrease</v>
      </c>
      <c r="J36" s="220"/>
      <c r="K36" s="215"/>
    </row>
    <row r="37" spans="1:11" ht="15.75" x14ac:dyDescent="0.25">
      <c r="A37" s="219"/>
      <c r="B37" s="216"/>
      <c r="C37" s="216"/>
      <c r="D37" s="216"/>
      <c r="E37" s="217"/>
      <c r="F37" s="216"/>
      <c r="G37" s="218"/>
      <c r="H37" s="217"/>
      <c r="I37" s="216"/>
      <c r="J37" s="216"/>
      <c r="K37" s="215"/>
    </row>
    <row r="38" spans="1:11" ht="12.75" x14ac:dyDescent="0.2">
      <c r="A38" s="209"/>
      <c r="B38" s="211"/>
      <c r="C38" s="211"/>
      <c r="D38" s="211"/>
      <c r="E38" s="211"/>
      <c r="F38" s="211"/>
      <c r="G38" s="211"/>
      <c r="H38" s="211"/>
      <c r="I38" s="211"/>
      <c r="J38" s="211"/>
      <c r="K38" s="206"/>
    </row>
    <row r="39" spans="1:11" ht="12.75" x14ac:dyDescent="0.2">
      <c r="A39" s="209"/>
      <c r="B39" s="211"/>
      <c r="C39" s="211"/>
      <c r="D39" s="211"/>
      <c r="E39" s="211"/>
      <c r="F39" s="211"/>
      <c r="G39" s="211"/>
      <c r="H39" s="211"/>
      <c r="I39" s="211"/>
      <c r="J39" s="211"/>
      <c r="K39" s="206"/>
    </row>
    <row r="40" spans="1:11" ht="15.75" x14ac:dyDescent="0.25">
      <c r="A40" s="214" t="s">
        <v>99</v>
      </c>
      <c r="B40" s="200"/>
      <c r="C40" s="200"/>
      <c r="D40" s="200"/>
      <c r="E40" s="213"/>
      <c r="F40" s="200"/>
      <c r="G40" s="200"/>
      <c r="H40" s="200"/>
      <c r="I40" s="200"/>
      <c r="J40" s="200"/>
      <c r="K40" s="199"/>
    </row>
    <row r="41" spans="1:11" ht="15.75" x14ac:dyDescent="0.25">
      <c r="A41" s="214"/>
      <c r="B41" s="200"/>
      <c r="C41" s="200"/>
      <c r="D41" s="200"/>
      <c r="E41" s="213"/>
      <c r="F41" s="200"/>
      <c r="G41" s="200"/>
      <c r="H41" s="200"/>
      <c r="I41" s="200"/>
      <c r="J41" s="200"/>
      <c r="K41" s="199"/>
    </row>
    <row r="42" spans="1:11" ht="12.75" x14ac:dyDescent="0.2">
      <c r="A42" s="209"/>
      <c r="B42" s="204"/>
      <c r="C42" s="211"/>
      <c r="D42" s="211"/>
      <c r="E42" s="212"/>
      <c r="F42" s="211"/>
      <c r="G42" s="211"/>
      <c r="H42" s="211"/>
      <c r="I42" s="211"/>
      <c r="J42" s="211"/>
      <c r="K42" s="206"/>
    </row>
    <row r="43" spans="1:11" ht="12.75" x14ac:dyDescent="0.2">
      <c r="A43" s="209"/>
      <c r="B43" s="208" t="s">
        <v>98</v>
      </c>
      <c r="C43" s="204"/>
      <c r="D43" s="204"/>
      <c r="E43" s="210"/>
      <c r="F43" s="204"/>
      <c r="G43" s="204"/>
      <c r="H43" s="204"/>
      <c r="I43" s="207"/>
      <c r="J43" s="207"/>
      <c r="K43" s="206"/>
    </row>
    <row r="44" spans="1:11" ht="12.75" x14ac:dyDescent="0.2">
      <c r="A44" s="209"/>
      <c r="B44" s="208" t="s">
        <v>97</v>
      </c>
      <c r="C44" s="204"/>
      <c r="D44" s="204"/>
      <c r="E44" s="210"/>
      <c r="F44" s="204"/>
      <c r="G44" s="204"/>
      <c r="H44" s="204"/>
      <c r="I44" s="207"/>
      <c r="J44" s="207"/>
      <c r="K44" s="206"/>
    </row>
    <row r="45" spans="1:11" ht="12.75" x14ac:dyDescent="0.2">
      <c r="A45" s="209"/>
      <c r="B45" s="208" t="s">
        <v>96</v>
      </c>
      <c r="C45" s="204"/>
      <c r="D45" s="204"/>
      <c r="E45" s="210"/>
      <c r="F45" s="204"/>
      <c r="G45" s="204"/>
      <c r="H45" s="204"/>
      <c r="I45" s="207"/>
      <c r="J45" s="207"/>
      <c r="K45" s="206"/>
    </row>
    <row r="46" spans="1:11" ht="12.75" x14ac:dyDescent="0.2">
      <c r="A46" s="209"/>
      <c r="B46" s="204" t="s">
        <v>95</v>
      </c>
      <c r="C46" s="204"/>
      <c r="D46" s="204"/>
      <c r="E46" s="210"/>
      <c r="F46" s="204"/>
      <c r="G46" s="204"/>
      <c r="H46" s="204"/>
      <c r="I46" s="207"/>
      <c r="J46" s="207"/>
      <c r="K46" s="206"/>
    </row>
    <row r="47" spans="1:11" ht="12.75" x14ac:dyDescent="0.2">
      <c r="A47" s="209"/>
      <c r="B47" s="204"/>
      <c r="C47" s="204"/>
      <c r="D47" s="204"/>
      <c r="E47" s="210"/>
      <c r="F47" s="204"/>
      <c r="G47" s="204"/>
      <c r="H47" s="204"/>
      <c r="I47" s="207"/>
      <c r="J47" s="207"/>
      <c r="K47" s="206"/>
    </row>
    <row r="48" spans="1:11" ht="12.75" x14ac:dyDescent="0.2">
      <c r="A48" s="209"/>
      <c r="B48" s="208" t="s">
        <v>94</v>
      </c>
      <c r="C48" s="204"/>
      <c r="D48" s="204"/>
      <c r="E48" s="210"/>
      <c r="F48" s="204"/>
      <c r="G48" s="204"/>
      <c r="H48" s="204"/>
      <c r="I48" s="207"/>
      <c r="J48" s="207"/>
      <c r="K48" s="206"/>
    </row>
    <row r="49" spans="1:11" ht="12.75" x14ac:dyDescent="0.2">
      <c r="A49" s="209"/>
      <c r="B49" s="208" t="s">
        <v>93</v>
      </c>
      <c r="C49" s="204"/>
      <c r="D49" s="204"/>
      <c r="E49" s="210"/>
      <c r="F49" s="204"/>
      <c r="G49" s="204"/>
      <c r="H49" s="204"/>
      <c r="I49" s="207"/>
      <c r="J49" s="207"/>
      <c r="K49" s="206"/>
    </row>
    <row r="50" spans="1:11" ht="12.75" x14ac:dyDescent="0.2">
      <c r="A50" s="209"/>
      <c r="B50" s="204"/>
      <c r="C50" s="204"/>
      <c r="D50" s="204"/>
      <c r="E50" s="204"/>
      <c r="F50" s="204"/>
      <c r="G50" s="204"/>
      <c r="H50" s="204"/>
      <c r="I50" s="207"/>
      <c r="J50" s="207"/>
      <c r="K50" s="206"/>
    </row>
    <row r="51" spans="1:11" ht="12.75" x14ac:dyDescent="0.2">
      <c r="A51" s="209"/>
      <c r="B51" s="208" t="s">
        <v>92</v>
      </c>
      <c r="C51" s="204"/>
      <c r="D51" s="204"/>
      <c r="E51" s="204"/>
      <c r="F51" s="204"/>
      <c r="G51" s="204"/>
      <c r="H51" s="204"/>
      <c r="I51" s="207"/>
      <c r="J51" s="207"/>
      <c r="K51" s="206"/>
    </row>
    <row r="52" spans="1:11" s="202" customFormat="1" ht="12.75" x14ac:dyDescent="0.2">
      <c r="A52" s="205"/>
      <c r="B52" s="204" t="s">
        <v>91</v>
      </c>
      <c r="C52" s="204"/>
      <c r="D52" s="204"/>
      <c r="E52" s="204"/>
      <c r="F52" s="204"/>
      <c r="G52" s="204"/>
      <c r="H52" s="204"/>
      <c r="I52" s="204"/>
      <c r="J52" s="204"/>
      <c r="K52" s="203"/>
    </row>
    <row r="53" spans="1:11" s="202" customFormat="1" ht="12.75" x14ac:dyDescent="0.2">
      <c r="A53" s="201"/>
      <c r="B53" s="204" t="s">
        <v>90</v>
      </c>
      <c r="C53" s="204"/>
      <c r="D53" s="204"/>
      <c r="E53" s="204"/>
      <c r="F53" s="204"/>
      <c r="G53" s="204"/>
      <c r="H53" s="204"/>
      <c r="I53" s="204"/>
      <c r="J53" s="204"/>
      <c r="K53" s="203"/>
    </row>
    <row r="54" spans="1:11" s="202" customFormat="1" ht="12.75" x14ac:dyDescent="0.2">
      <c r="A54" s="201"/>
      <c r="B54" s="204"/>
      <c r="C54" s="204"/>
      <c r="D54" s="204"/>
      <c r="E54" s="204"/>
      <c r="F54" s="204"/>
      <c r="G54" s="204"/>
      <c r="H54" s="204"/>
      <c r="I54" s="204"/>
      <c r="J54" s="204"/>
      <c r="K54" s="203"/>
    </row>
    <row r="55" spans="1:11" ht="12.75" x14ac:dyDescent="0.2">
      <c r="A55" s="201" t="s">
        <v>89</v>
      </c>
      <c r="B55" s="200"/>
      <c r="C55" s="200"/>
      <c r="D55" s="200"/>
      <c r="E55" s="200"/>
      <c r="F55" s="200"/>
      <c r="G55" s="200"/>
      <c r="H55" s="200"/>
      <c r="I55" s="200"/>
      <c r="J55" s="200"/>
      <c r="K55" s="199"/>
    </row>
    <row r="56" spans="1:11" ht="18" customHeight="1" thickBot="1" x14ac:dyDescent="0.25">
      <c r="A56" s="322" t="s">
        <v>121</v>
      </c>
      <c r="B56" s="323"/>
      <c r="C56" s="323"/>
      <c r="D56" s="323"/>
      <c r="E56" s="323"/>
      <c r="F56" s="323"/>
      <c r="G56" s="323"/>
      <c r="H56" s="323"/>
      <c r="I56" s="323"/>
      <c r="J56" s="323"/>
      <c r="K56" s="324"/>
    </row>
    <row r="57" spans="1:11" ht="12.75" thickTop="1" x14ac:dyDescent="0.2"/>
    <row r="58" spans="1:11" ht="0.75" customHeight="1" x14ac:dyDescent="0.2"/>
  </sheetData>
  <mergeCells count="22">
    <mergeCell ref="A8:K8"/>
    <mergeCell ref="B11:C11"/>
    <mergeCell ref="H11:I11"/>
    <mergeCell ref="B13:C13"/>
    <mergeCell ref="B14:C14"/>
    <mergeCell ref="B15:C15"/>
    <mergeCell ref="B16:C16"/>
    <mergeCell ref="B18:C18"/>
    <mergeCell ref="A19:K19"/>
    <mergeCell ref="B22:C22"/>
    <mergeCell ref="H22:I22"/>
    <mergeCell ref="B23:C23"/>
    <mergeCell ref="B34:C34"/>
    <mergeCell ref="B35:C35"/>
    <mergeCell ref="B36:C36"/>
    <mergeCell ref="A56:K56"/>
    <mergeCell ref="A26:K26"/>
    <mergeCell ref="B29:C29"/>
    <mergeCell ref="H29:I29"/>
    <mergeCell ref="B31:C31"/>
    <mergeCell ref="B32:C32"/>
    <mergeCell ref="B33:C33"/>
  </mergeCells>
  <printOptions horizontalCentered="1"/>
  <pageMargins left="0.25" right="0.25" top="0.75" bottom="0.75" header="0.3" footer="0.3"/>
  <pageSetup scale="84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 Sheet1</vt:lpstr>
      <vt:lpstr>Sheet2</vt:lpstr>
      <vt:lpstr>Sheet3</vt:lpstr>
      <vt:lpstr>Sheet4 </vt:lpstr>
      <vt:lpstr>Sheet2!Print_Area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COODeaD</dc:creator>
  <cp:lastModifiedBy>Windows User</cp:lastModifiedBy>
  <cp:lastPrinted>2024-11-06T19:27:09Z</cp:lastPrinted>
  <dcterms:created xsi:type="dcterms:W3CDTF">2024-10-31T18:05:39Z</dcterms:created>
  <dcterms:modified xsi:type="dcterms:W3CDTF">2024-11-06T19:55:21Z</dcterms:modified>
</cp:coreProperties>
</file>