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S:\SLIC\SLIC - njdigidox - digital masters\905\c8252\"/>
    </mc:Choice>
  </mc:AlternateContent>
  <xr:revisionPtr revIDLastSave="0" documentId="8_{2876FA8D-C21B-407E-BE2F-869047D0D1CB}" xr6:coauthVersionLast="36" xr6:coauthVersionMax="36" xr10:uidLastSave="{00000000-0000-0000-0000-000000000000}"/>
  <bookViews>
    <workbookView xWindow="0" yWindow="0" windowWidth="21864" windowHeight="8388" activeTab="3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</sheets>
  <externalReferences>
    <externalReference r:id="rId5"/>
  </externalReferences>
  <definedNames>
    <definedName name="_xlnm.Print_Area" localSheetId="1">Sheet2!$A$2:$M$38</definedName>
  </definedNames>
  <calcPr calcId="191029" calcMode="manual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3" l="1"/>
  <c r="L31" i="3"/>
  <c r="M34" i="3"/>
  <c r="M33" i="3"/>
  <c r="M32" i="3"/>
  <c r="M30" i="3"/>
  <c r="M29" i="3"/>
  <c r="L34" i="3"/>
  <c r="L33" i="3"/>
  <c r="L32" i="3"/>
  <c r="L30" i="3"/>
  <c r="L29" i="3"/>
  <c r="K34" i="3"/>
  <c r="K33" i="3"/>
  <c r="K32" i="3"/>
  <c r="K31" i="3"/>
  <c r="K30" i="3"/>
  <c r="K29" i="3"/>
  <c r="J34" i="3"/>
  <c r="J33" i="3"/>
  <c r="J31" i="3"/>
  <c r="J30" i="3"/>
  <c r="J29" i="3"/>
  <c r="M47" i="2"/>
  <c r="L47" i="2"/>
  <c r="K47" i="2"/>
  <c r="J47" i="2"/>
  <c r="M43" i="2"/>
  <c r="L43" i="2"/>
  <c r="K43" i="2"/>
  <c r="J43" i="2"/>
  <c r="M37" i="2"/>
  <c r="L37" i="2"/>
  <c r="K37" i="2"/>
  <c r="J37" i="2"/>
  <c r="M26" i="2"/>
  <c r="L26" i="2"/>
  <c r="K26" i="2"/>
  <c r="J26" i="2"/>
  <c r="M22" i="2"/>
  <c r="L22" i="2"/>
  <c r="K22" i="2"/>
  <c r="J22" i="2"/>
  <c r="M11" i="2"/>
  <c r="L11" i="2"/>
  <c r="L7" i="2" s="1"/>
  <c r="L5" i="2" s="1"/>
  <c r="K11" i="2"/>
  <c r="J11" i="2"/>
  <c r="M7" i="2"/>
  <c r="M5" i="2" s="1"/>
  <c r="K7" i="2"/>
  <c r="K5" i="2" s="1"/>
  <c r="J7" i="2"/>
  <c r="J5" i="2" s="1"/>
  <c r="J15" i="3"/>
  <c r="J5" i="3" s="1"/>
  <c r="L7" i="3"/>
  <c r="L5" i="3" s="1"/>
  <c r="K7" i="3"/>
  <c r="M5" i="3"/>
  <c r="K5" i="3"/>
  <c r="F27" i="4"/>
  <c r="E27" i="4"/>
  <c r="E25" i="4" s="1"/>
  <c r="D27" i="4"/>
  <c r="D25" i="4" s="1"/>
  <c r="C27" i="4"/>
  <c r="C25" i="4" s="1"/>
  <c r="B27" i="4"/>
  <c r="B25" i="4" s="1"/>
  <c r="F25" i="4"/>
  <c r="K27" i="3" l="1"/>
  <c r="J32" i="3"/>
  <c r="J27" i="3" s="1"/>
  <c r="L27" i="3"/>
  <c r="M27" i="3"/>
  <c r="F8" i="4" l="1"/>
  <c r="F6" i="4" s="1"/>
  <c r="F47" i="2"/>
  <c r="F43" i="2"/>
  <c r="F37" i="2"/>
  <c r="F26" i="2"/>
  <c r="F22" i="2"/>
  <c r="F11" i="2"/>
  <c r="F7" i="2" s="1"/>
  <c r="F44" i="4" l="1"/>
  <c r="G8" i="4" l="1"/>
  <c r="G6" i="4" s="1"/>
  <c r="E8" i="4"/>
  <c r="E6" i="4" s="1"/>
  <c r="D8" i="4"/>
  <c r="D6" i="4" s="1"/>
  <c r="C8" i="4"/>
  <c r="C6" i="4" s="1"/>
  <c r="B8" i="4"/>
  <c r="B6" i="4" s="1"/>
  <c r="G34" i="3"/>
  <c r="G33" i="3"/>
  <c r="G32" i="3"/>
  <c r="G31" i="3"/>
  <c r="G29" i="3"/>
  <c r="F34" i="3"/>
  <c r="F33" i="3"/>
  <c r="F32" i="3"/>
  <c r="F31" i="3"/>
  <c r="F30" i="3"/>
  <c r="F29" i="3"/>
  <c r="E34" i="3"/>
  <c r="E33" i="3"/>
  <c r="E32" i="3"/>
  <c r="E31" i="3"/>
  <c r="E29" i="3"/>
  <c r="D34" i="3"/>
  <c r="D33" i="3"/>
  <c r="D32" i="3"/>
  <c r="D31" i="3"/>
  <c r="D29" i="3"/>
  <c r="C34" i="3"/>
  <c r="C33" i="3"/>
  <c r="C32" i="3"/>
  <c r="C31" i="3"/>
  <c r="C29" i="3"/>
  <c r="B34" i="3"/>
  <c r="B33" i="3"/>
  <c r="B32" i="3"/>
  <c r="B31" i="3"/>
  <c r="B30" i="3"/>
  <c r="B29" i="3"/>
  <c r="B27" i="3" s="1"/>
  <c r="G5" i="3"/>
  <c r="F5" i="3"/>
  <c r="E5" i="3"/>
  <c r="D5" i="3"/>
  <c r="C5" i="3"/>
  <c r="B5" i="3"/>
  <c r="G47" i="2"/>
  <c r="G30" i="3" s="1"/>
  <c r="E47" i="2"/>
  <c r="E30" i="3" s="1"/>
  <c r="D47" i="2"/>
  <c r="D30" i="3" s="1"/>
  <c r="D27" i="3" s="1"/>
  <c r="C47" i="2"/>
  <c r="C30" i="3" s="1"/>
  <c r="B47" i="2"/>
  <c r="G43" i="2"/>
  <c r="E43" i="2"/>
  <c r="D43" i="2"/>
  <c r="C43" i="2"/>
  <c r="B43" i="2"/>
  <c r="G37" i="2"/>
  <c r="E37" i="2"/>
  <c r="D37" i="2"/>
  <c r="C37" i="2"/>
  <c r="B37" i="2"/>
  <c r="F5" i="2"/>
  <c r="E5" i="2"/>
  <c r="D5" i="2"/>
  <c r="C5" i="2"/>
  <c r="B5" i="2"/>
  <c r="E26" i="2"/>
  <c r="D26" i="2"/>
  <c r="C26" i="2"/>
  <c r="B26" i="2"/>
  <c r="G22" i="2"/>
  <c r="E22" i="2"/>
  <c r="D22" i="2"/>
  <c r="C22" i="2"/>
  <c r="B22" i="2"/>
  <c r="E11" i="2"/>
  <c r="B11" i="2"/>
  <c r="C11" i="2"/>
  <c r="D11" i="2"/>
  <c r="C27" i="3" l="1"/>
  <c r="E27" i="3"/>
  <c r="G27" i="3"/>
  <c r="F27" i="3"/>
  <c r="H8" i="4"/>
  <c r="H6" i="4" s="1"/>
  <c r="E36" i="5" s="1"/>
  <c r="I4" i="4"/>
  <c r="H23" i="5" s="1"/>
  <c r="I23" i="5" s="1"/>
  <c r="I9" i="4"/>
  <c r="I10" i="4"/>
  <c r="H32" i="5" s="1"/>
  <c r="I32" i="5" s="1"/>
  <c r="I12" i="4"/>
  <c r="H34" i="5" s="1"/>
  <c r="I34" i="5" s="1"/>
  <c r="I14" i="4"/>
  <c r="H35" i="5" s="1"/>
  <c r="I35" i="5" s="1"/>
  <c r="I39" i="2"/>
  <c r="E14" i="5"/>
  <c r="G14" i="5"/>
  <c r="G16" i="5"/>
  <c r="E23" i="5"/>
  <c r="G23" i="5"/>
  <c r="E31" i="5"/>
  <c r="G31" i="5"/>
  <c r="H31" i="5"/>
  <c r="I31" i="5" s="1"/>
  <c r="E32" i="5"/>
  <c r="G32" i="5"/>
  <c r="E34" i="5"/>
  <c r="G34" i="5"/>
  <c r="E35" i="5"/>
  <c r="G35" i="5"/>
  <c r="B44" i="4"/>
  <c r="B42" i="4" s="1"/>
  <c r="C44" i="4"/>
  <c r="C42" i="4" s="1"/>
  <c r="D44" i="4"/>
  <c r="D42" i="4" s="1"/>
  <c r="E44" i="4"/>
  <c r="E42" i="4" s="1"/>
  <c r="H5" i="3"/>
  <c r="E16" i="5" s="1"/>
  <c r="I5" i="3"/>
  <c r="H16" i="5" s="1"/>
  <c r="I16" i="5" s="1"/>
  <c r="I7" i="3"/>
  <c r="I8" i="3"/>
  <c r="H29" i="3"/>
  <c r="H31" i="3"/>
  <c r="H32" i="3"/>
  <c r="H33" i="3"/>
  <c r="H34" i="3"/>
  <c r="I6" i="2"/>
  <c r="H14" i="5" s="1"/>
  <c r="I14" i="5" s="1"/>
  <c r="I9" i="2"/>
  <c r="G11" i="2"/>
  <c r="H11" i="2"/>
  <c r="I12" i="2"/>
  <c r="I14" i="2"/>
  <c r="I20" i="2"/>
  <c r="H22" i="2"/>
  <c r="I23" i="2"/>
  <c r="I24" i="2"/>
  <c r="G26" i="2"/>
  <c r="H26" i="2"/>
  <c r="I27" i="2"/>
  <c r="I29" i="2"/>
  <c r="I31" i="2"/>
  <c r="I35" i="2"/>
  <c r="H37" i="2"/>
  <c r="I38" i="2"/>
  <c r="I41" i="2"/>
  <c r="H43" i="2"/>
  <c r="I44" i="2"/>
  <c r="I45" i="2"/>
  <c r="H47" i="2"/>
  <c r="H30" i="3" s="1"/>
  <c r="I51" i="2"/>
  <c r="I52" i="2"/>
  <c r="I53" i="2"/>
  <c r="I54" i="2"/>
  <c r="I55" i="2"/>
  <c r="I56" i="2"/>
  <c r="I57" i="2"/>
  <c r="I58" i="2"/>
  <c r="I59" i="2"/>
  <c r="I60" i="2"/>
  <c r="I61" i="2"/>
  <c r="I63" i="2"/>
  <c r="I66" i="2"/>
  <c r="I31" i="3" l="1"/>
  <c r="I37" i="2"/>
  <c r="I26" i="2"/>
  <c r="E33" i="5"/>
  <c r="I8" i="4"/>
  <c r="H33" i="5" s="1"/>
  <c r="I33" i="5" s="1"/>
  <c r="G33" i="5"/>
  <c r="I47" i="2"/>
  <c r="I30" i="3"/>
  <c r="I43" i="2"/>
  <c r="I34" i="3"/>
  <c r="H7" i="2"/>
  <c r="H5" i="2" s="1"/>
  <c r="E13" i="5" s="1"/>
  <c r="I22" i="2"/>
  <c r="I33" i="3"/>
  <c r="I11" i="2"/>
  <c r="H27" i="3"/>
  <c r="I32" i="3"/>
  <c r="I29" i="3"/>
  <c r="G7" i="2"/>
  <c r="I27" i="3" l="1"/>
  <c r="G15" i="5"/>
  <c r="G5" i="2"/>
  <c r="I6" i="4"/>
  <c r="H36" i="5" s="1"/>
  <c r="I36" i="5" s="1"/>
  <c r="G36" i="5"/>
  <c r="E15" i="5"/>
  <c r="I7" i="2"/>
  <c r="H15" i="5" s="1"/>
  <c r="I15" i="5" s="1"/>
  <c r="I5" i="2" l="1"/>
  <c r="H13" i="5" s="1"/>
  <c r="I13" i="5" s="1"/>
  <c r="G13" i="5"/>
</calcChain>
</file>

<file path=xl/sharedStrings.xml><?xml version="1.0" encoding="utf-8"?>
<sst xmlns="http://schemas.openxmlformats.org/spreadsheetml/2006/main" count="168" uniqueCount="128">
  <si>
    <t>REENTRY - STAYING CONNECTED</t>
  </si>
  <si>
    <t>Tully House</t>
  </si>
  <si>
    <t>Urban Renewal Corp.Work Release Program-1</t>
  </si>
  <si>
    <t>Talbot Hall (Male)</t>
  </si>
  <si>
    <t>Kintock Newark (Male) Correctional Treatment Program</t>
  </si>
  <si>
    <t>Urban Renewal Corp.Work Release Program-2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</si>
  <si>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</si>
  <si>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</si>
  <si>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</si>
  <si>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</si>
  <si>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</si>
  <si>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</si>
  <si>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</si>
  <si>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</si>
  <si>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</si>
  <si>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</si>
  <si>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</si>
  <si>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</si>
  <si>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Bo Robinson Columbus House</t>
  </si>
  <si>
    <t>Emergency Medical Home Confinement Furlough</t>
  </si>
  <si>
    <t>CONTR. HALFWAY HOUSE (SL I) - RCRP</t>
  </si>
  <si>
    <t>RHU (SL V)</t>
  </si>
  <si>
    <t>Main (SL II)</t>
  </si>
  <si>
    <t xml:space="preserve">EDNA MAHAN </t>
  </si>
  <si>
    <t>Delta Unit (SL V)- D Unit</t>
  </si>
  <si>
    <t>Fresh Start Program</t>
  </si>
  <si>
    <t>RHU 1,2,3 and 4 (SL V)</t>
  </si>
  <si>
    <t>Main (SL IV)</t>
  </si>
  <si>
    <t xml:space="preserve">NORTHERN STATE </t>
  </si>
  <si>
    <t xml:space="preserve">SOUTH WOODS (SL III)  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</si>
  <si>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</si>
  <si>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</si>
  <si>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</si>
  <si>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</si>
  <si>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</si>
  <si>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</si>
  <si>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</si>
  <si>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</si>
  <si>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</si>
  <si>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</si>
  <si>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</si>
  <si>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</si>
  <si>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</si>
  <si>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</si>
  <si>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</si>
  <si>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</si>
  <si>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</si>
  <si>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</si>
  <si>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Aug</t>
  </si>
  <si>
    <t>By Fiscal Year - (06/30/XX)</t>
  </si>
  <si>
    <t>By Percent Change</t>
  </si>
  <si>
    <t>By Month 2023 - 2024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</si>
  <si>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</si>
  <si>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</si>
  <si>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</si>
  <si>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</si>
  <si>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</si>
  <si>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</si>
  <si>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</si>
  <si>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</si>
  <si>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</si>
  <si>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</si>
  <si>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</si>
  <si>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</si>
  <si>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</si>
  <si>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</si>
  <si>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</si>
  <si>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</si>
  <si>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</si>
  <si>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</si>
  <si>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</si>
  <si>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</t>
  </si>
  <si>
    <t>DISCHARGE AT MAX c/</t>
  </si>
  <si>
    <t>Female</t>
  </si>
  <si>
    <t xml:space="preserve">Male </t>
  </si>
  <si>
    <t>PAROLES</t>
  </si>
  <si>
    <t>TOTAL RELEASES</t>
  </si>
  <si>
    <t>TOTAL ADMISSIONS b/</t>
  </si>
  <si>
    <t>ADMISSIONS AND RELEASES BY CALENDAR YEAR (2019 - 2023)</t>
  </si>
  <si>
    <t xml:space="preserve">   OTHER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</si>
  <si>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</si>
  <si>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</si>
  <si>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</si>
  <si>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</si>
  <si>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</si>
  <si>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ADMISSIONS AND RELEASES BY MONTH 2023 - 2024</t>
  </si>
  <si>
    <t>Office of Compliance and Stratigic Planning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</si>
  <si>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</si>
  <si>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</si>
  <si>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</si>
  <si>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</si>
  <si>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NOTES:   DEFINITIONS OF INCARCERATED PERSONS INCLUDED IN COUNTS</t>
  </si>
  <si>
    <t>Total Releases</t>
  </si>
  <si>
    <t>Other Releases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</si>
  <si>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</si>
  <si>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</si>
  <si>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</si>
  <si>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</si>
  <si>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</si>
  <si>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</si>
  <si>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</si>
  <si>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</si>
  <si>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</si>
  <si>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</si>
  <si>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</si>
  <si>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</si>
  <si>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</si>
  <si>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Apr</t>
  </si>
  <si>
    <t>May</t>
  </si>
  <si>
    <t>June</t>
  </si>
  <si>
    <t>Jul</t>
  </si>
  <si>
    <t>Sept</t>
  </si>
  <si>
    <t>September 2023</t>
  </si>
  <si>
    <t>July</t>
  </si>
  <si>
    <t>September 2023 % Change</t>
  </si>
  <si>
    <t>SEPTEMBER 2024</t>
  </si>
  <si>
    <t>ADMISSIONS DURING SEPTEMBER</t>
  </si>
  <si>
    <t>RELEASES DURING SEPTEMBER</t>
  </si>
  <si>
    <t>Data reflects counts of Admissions and Releases as of September 30, 2024</t>
  </si>
  <si>
    <t>INCARCERATED PERSONS COUNTS ON SEPTEMBER 3OTH</t>
  </si>
  <si>
    <t>State IP's in county facilities</t>
  </si>
  <si>
    <t>IP's Discharged at Max</t>
  </si>
  <si>
    <t xml:space="preserve">     Jurisdictional population is the total of state IP's housed in the prison complex, youth facility and in county jails. </t>
  </si>
  <si>
    <t xml:space="preserve">c/  DISCHARGE AT MAX includes IP's released upon expiration of maximum sentence and IP's released under the </t>
  </si>
  <si>
    <t>a/  INCARCERATED PERSONS (IP's) include inmates in institutions on the last day of the reporting period.</t>
  </si>
  <si>
    <t xml:space="preserve">     No Early Release Act (NERA). However, IP's released under NERA are supervised by parole: first degree offenses during </t>
  </si>
  <si>
    <t xml:space="preserve">     five years; second degree offenses during three years.</t>
  </si>
  <si>
    <t>TOTAL INCARCERATED PERSONS 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</si>
</sst>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Helv"/>
    </font>
    <font>
      <sz val="9"/>
      <name val="Helv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12"/>
      <name val="Times New Roman"/>
      <family val="1"/>
    </font>
    <font>
      <sz val="12"/>
      <name val="Helv"/>
    </font>
    <font>
      <b/>
      <u/>
      <sz val="12"/>
      <name val="Times New Roman"/>
      <family val="1"/>
    </font>
    <font>
      <sz val="12"/>
      <name val="Arial"/>
      <family val="2"/>
    </font>
    <font>
      <b/>
      <sz val="12"/>
      <name val="Helv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rgb="FF000000"/>
      </patternFill>
    </fill>
  </fills>
  <borders count="7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28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2" borderId="2" xfId="1" applyFont="1" applyFill="1" applyBorder="1" applyAlignment="1">
      <alignment horizontal="center"/>
    </xf>
    <xf numFmtId="9" fontId="3" fillId="2" borderId="1" xfId="2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0" xfId="1" applyFont="1" applyBorder="1"/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9" fontId="3" fillId="2" borderId="6" xfId="2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0" borderId="9" xfId="1" applyNumberFormat="1" applyFont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8" xfId="1" applyFont="1" applyFill="1" applyBorder="1" applyAlignment="1">
      <alignment horizontal="center"/>
    </xf>
    <xf numFmtId="9" fontId="5" fillId="4" borderId="6" xfId="2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5" fillId="3" borderId="5" xfId="1" applyFont="1" applyFill="1" applyBorder="1"/>
    <xf numFmtId="0" fontId="3" fillId="0" borderId="0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0" xfId="1" applyFont="1" applyFill="1" applyBorder="1"/>
    <xf numFmtId="0" fontId="3" fillId="0" borderId="11" xfId="1" applyFont="1" applyFill="1" applyBorder="1" applyAlignment="1">
      <alignment horizontal="center"/>
    </xf>
    <xf numFmtId="0" fontId="5" fillId="0" borderId="10" xfId="1" applyFont="1" applyFill="1" applyBorder="1"/>
    <xf numFmtId="0" fontId="2" fillId="5" borderId="0" xfId="1" applyFont="1" applyFill="1"/>
    <xf numFmtId="0" fontId="3" fillId="0" borderId="8" xfId="1" applyFont="1" applyFill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9" fontId="5" fillId="0" borderId="1" xfId="2" applyFont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9" fontId="5" fillId="0" borderId="6" xfId="2" applyFont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3" xfId="1" applyFont="1" applyBorder="1" applyAlignment="1">
      <alignment horizontal="center" wrapText="1"/>
    </xf>
    <xf numFmtId="0" fontId="5" fillId="0" borderId="14" xfId="1" applyFont="1" applyBorder="1" applyAlignment="1">
      <alignment horizontal="center"/>
    </xf>
    <xf numFmtId="0" fontId="5" fillId="4" borderId="15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1" fillId="0" borderId="0" xfId="1"/>
    <xf numFmtId="164" fontId="7" fillId="6" borderId="47" xfId="1" applyNumberFormat="1" applyFont="1" applyFill="1" applyBorder="1" applyAlignment="1" applyProtection="1">
      <alignment horizontal="centerContinuous"/>
    </xf>
    <xf numFmtId="164" fontId="7" fillId="6" borderId="0" xfId="1" applyNumberFormat="1" applyFont="1" applyFill="1" applyBorder="1" applyAlignment="1" applyProtection="1">
      <alignment horizontal="centerContinuous"/>
    </xf>
    <xf numFmtId="164" fontId="3" fillId="6" borderId="48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6" borderId="47" xfId="1" applyNumberFormat="1" applyFont="1" applyFill="1" applyBorder="1" applyProtection="1"/>
    <xf numFmtId="164" fontId="3" fillId="6" borderId="0" xfId="1" applyNumberFormat="1" applyFont="1" applyFill="1" applyBorder="1" applyProtection="1"/>
    <xf numFmtId="164" fontId="3" fillId="6" borderId="48" xfId="1" applyNumberFormat="1" applyFont="1" applyFill="1" applyBorder="1" applyProtection="1"/>
    <xf numFmtId="164" fontId="7" fillId="6" borderId="47" xfId="1" applyNumberFormat="1" applyFont="1" applyFill="1" applyBorder="1" applyProtection="1"/>
    <xf numFmtId="164" fontId="8" fillId="6" borderId="0" xfId="1" applyNumberFormat="1" applyFont="1" applyFill="1" applyBorder="1" applyProtection="1"/>
    <xf numFmtId="164" fontId="3" fillId="6" borderId="0" xfId="1" applyNumberFormat="1" applyFont="1" applyFill="1" applyBorder="1" applyAlignment="1" applyProtection="1">
      <alignment horizontal="left"/>
    </xf>
    <xf numFmtId="164" fontId="7" fillId="6" borderId="48" xfId="1" applyNumberFormat="1" applyFont="1" applyFill="1" applyBorder="1" applyProtection="1"/>
    <xf numFmtId="37" fontId="3" fillId="6" borderId="0" xfId="1" applyNumberFormat="1" applyFont="1" applyFill="1" applyBorder="1" applyProtection="1"/>
    <xf numFmtId="164" fontId="7" fillId="6" borderId="0" xfId="1" applyNumberFormat="1" applyFont="1" applyFill="1" applyBorder="1" applyProtection="1"/>
    <xf numFmtId="37" fontId="7" fillId="6" borderId="0" xfId="1" applyNumberFormat="1" applyFont="1" applyFill="1" applyBorder="1" applyProtection="1"/>
    <xf numFmtId="37" fontId="7" fillId="6" borderId="0" xfId="1" applyNumberFormat="1" applyFont="1" applyFill="1" applyBorder="1" applyAlignment="1" applyProtection="1">
      <alignment horizontal="centerContinuous"/>
    </xf>
    <xf numFmtId="164" fontId="6" fillId="6" borderId="48" xfId="1" applyNumberFormat="1" applyFont="1" applyFill="1" applyBorder="1" applyAlignment="1" applyProtection="1">
      <alignment horizontal="centerContinuous"/>
    </xf>
    <xf numFmtId="0" fontId="1" fillId="0" borderId="0" xfId="1" applyBorder="1"/>
    <xf numFmtId="9" fontId="7" fillId="6" borderId="0" xfId="1" applyNumberFormat="1" applyFont="1" applyFill="1" applyBorder="1" applyProtection="1"/>
    <xf numFmtId="164" fontId="9" fillId="6" borderId="47" xfId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Border="1" applyAlignment="1" applyProtection="1">
      <alignment horizontal="center"/>
    </xf>
    <xf numFmtId="164" fontId="9" fillId="6" borderId="48" xfId="1" applyNumberFormat="1" applyFont="1" applyFill="1" applyBorder="1" applyAlignment="1" applyProtection="1">
      <alignment horizontal="center"/>
    </xf>
    <xf numFmtId="164" fontId="9" fillId="6" borderId="48" xfId="1" applyNumberFormat="1" applyFont="1" applyFill="1" applyBorder="1" applyProtection="1"/>
    <xf numFmtId="164" fontId="7" fillId="6" borderId="48" xfId="1" quotePrefix="1" applyNumberFormat="1" applyFont="1" applyFill="1" applyBorder="1" applyProtection="1"/>
    <xf numFmtId="164" fontId="7" fillId="6" borderId="49" xfId="1" applyNumberFormat="1" applyFont="1" applyFill="1" applyBorder="1" applyAlignment="1" applyProtection="1">
      <alignment horizontal="centerContinuous"/>
    </xf>
    <xf numFmtId="164" fontId="7" fillId="6" borderId="50" xfId="1" applyNumberFormat="1" applyFont="1" applyFill="1" applyBorder="1" applyAlignment="1" applyProtection="1">
      <alignment horizontal="centerContinuous"/>
    </xf>
    <xf numFmtId="164" fontId="11" fillId="6" borderId="51" xfId="1" applyNumberFormat="1" applyFont="1" applyFill="1" applyBorder="1" applyAlignment="1" applyProtection="1">
      <alignment horizontal="centerContinuous"/>
    </xf>
    <xf numFmtId="49" fontId="10" fillId="6" borderId="48" xfId="1" applyNumberFormat="1" applyFont="1" applyFill="1" applyBorder="1" applyAlignment="1" applyProtection="1">
      <alignment horizontal="centerContinuous"/>
    </xf>
    <xf numFmtId="164" fontId="7" fillId="6" borderId="52" xfId="1" applyNumberFormat="1" applyFont="1" applyFill="1" applyBorder="1" applyAlignment="1" applyProtection="1">
      <alignment horizontal="centerContinuous"/>
    </xf>
    <xf numFmtId="164" fontId="7" fillId="6" borderId="53" xfId="1" applyNumberFormat="1" applyFont="1" applyFill="1" applyBorder="1" applyAlignment="1" applyProtection="1">
      <alignment horizontal="centerContinuous"/>
    </xf>
    <xf numFmtId="164" fontId="7" fillId="6" borderId="54" xfId="1" applyNumberFormat="1" applyFont="1" applyFill="1" applyBorder="1" applyAlignment="1" applyProtection="1">
      <alignment horizontal="centerContinuous"/>
    </xf>
    <xf numFmtId="164" fontId="10" fillId="6" borderId="48" xfId="1" applyNumberFormat="1" applyFont="1" applyFill="1" applyBorder="1" applyAlignment="1" applyProtection="1">
      <alignment horizontal="centerContinuous"/>
    </xf>
    <xf numFmtId="164" fontId="12" fillId="6" borderId="48" xfId="1" applyNumberFormat="1" applyFont="1" applyFill="1" applyBorder="1" applyAlignment="1" applyProtection="1">
      <alignment horizontal="centerContinuous"/>
    </xf>
    <xf numFmtId="164" fontId="7" fillId="6" borderId="55" xfId="1" applyNumberFormat="1" applyFont="1" applyFill="1" applyBorder="1" applyAlignment="1" applyProtection="1">
      <alignment horizontal="centerContinuous"/>
    </xf>
    <xf numFmtId="164" fontId="7" fillId="6" borderId="56" xfId="1" applyNumberFormat="1" applyFont="1" applyFill="1" applyBorder="1" applyAlignment="1" applyProtection="1">
      <alignment horizontal="centerContinuous"/>
    </xf>
    <xf numFmtId="164" fontId="12" fillId="6" borderId="57" xfId="1" applyNumberFormat="1" applyFont="1" applyFill="1" applyBorder="1" applyAlignment="1" applyProtection="1">
      <alignment horizontal="centerContinuous"/>
    </xf>
    <xf numFmtId="0" fontId="5" fillId="5" borderId="9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6" xfId="1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5" fillId="5" borderId="7" xfId="1" applyFont="1" applyFill="1" applyBorder="1" applyAlignment="1">
      <alignment horizontal="center"/>
    </xf>
    <xf numFmtId="0" fontId="5" fillId="0" borderId="58" xfId="1" applyFont="1" applyFill="1" applyBorder="1" applyAlignment="1">
      <alignment horizontal="center"/>
    </xf>
    <xf numFmtId="0" fontId="5" fillId="0" borderId="59" xfId="1" applyFont="1" applyFill="1" applyBorder="1" applyAlignment="1">
      <alignment horizontal="center"/>
    </xf>
    <xf numFmtId="0" fontId="5" fillId="5" borderId="8" xfId="1" applyFont="1" applyFill="1" applyBorder="1" applyAlignment="1">
      <alignment horizontal="center"/>
    </xf>
    <xf numFmtId="0" fontId="5" fillId="5" borderId="6" xfId="1" applyFont="1" applyFill="1" applyBorder="1" applyAlignment="1">
      <alignment horizontal="center"/>
    </xf>
    <xf numFmtId="0" fontId="5" fillId="5" borderId="59" xfId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5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5" borderId="6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5" borderId="6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5" borderId="65" xfId="0" applyFont="1" applyFill="1" applyBorder="1" applyAlignment="1">
      <alignment horizontal="center"/>
    </xf>
    <xf numFmtId="0" fontId="5" fillId="0" borderId="6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9" borderId="2" xfId="0" applyFont="1" applyFill="1" applyBorder="1"/>
    <xf numFmtId="0" fontId="3" fillId="9" borderId="1" xfId="0" applyFont="1" applyFill="1" applyBorder="1"/>
    <xf numFmtId="164" fontId="10" fillId="6" borderId="48" xfId="1" applyNumberFormat="1" applyFont="1" applyFill="1" applyBorder="1" applyAlignment="1" applyProtection="1">
      <alignment horizontal="center"/>
    </xf>
    <xf numFmtId="164" fontId="10" fillId="6" borderId="0" xfId="1" applyNumberFormat="1" applyFont="1" applyFill="1" applyBorder="1" applyAlignment="1" applyProtection="1">
      <alignment horizontal="center"/>
    </xf>
    <xf numFmtId="164" fontId="10" fillId="6" borderId="47" xfId="1" applyNumberFormat="1" applyFont="1" applyFill="1" applyBorder="1" applyAlignment="1" applyProtection="1">
      <alignment horizontal="center"/>
    </xf>
    <xf numFmtId="0" fontId="9" fillId="6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5" fillId="5" borderId="2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5" borderId="7" xfId="1" applyNumberFormat="1" applyFont="1" applyFill="1" applyBorder="1" applyAlignment="1">
      <alignment horizontal="center"/>
    </xf>
    <xf numFmtId="164" fontId="13" fillId="6" borderId="48" xfId="1" applyNumberFormat="1" applyFont="1" applyFill="1" applyBorder="1" applyProtection="1"/>
    <xf numFmtId="164" fontId="13" fillId="6" borderId="0" xfId="1" applyNumberFormat="1" applyFont="1" applyFill="1" applyBorder="1" applyProtection="1"/>
    <xf numFmtId="0" fontId="14" fillId="6" borderId="0" xfId="1" applyNumberFormat="1" applyFont="1" applyFill="1" applyBorder="1" applyAlignment="1" applyProtection="1">
      <alignment horizontal="center" wrapText="1"/>
    </xf>
    <xf numFmtId="164" fontId="12" fillId="6" borderId="0" xfId="1" applyNumberFormat="1" applyFont="1" applyFill="1" applyBorder="1" applyProtection="1"/>
    <xf numFmtId="164" fontId="13" fillId="6" borderId="47" xfId="1" applyNumberFormat="1" applyFont="1" applyFill="1" applyBorder="1" applyProtection="1"/>
    <xf numFmtId="9" fontId="13" fillId="6" borderId="0" xfId="1" applyNumberFormat="1" applyFont="1" applyFill="1" applyBorder="1" applyProtection="1"/>
    <xf numFmtId="164" fontId="14" fillId="6" borderId="0" xfId="1" applyNumberFormat="1" applyFont="1" applyFill="1" applyBorder="1" applyAlignment="1" applyProtection="1">
      <alignment horizontal="center"/>
    </xf>
    <xf numFmtId="164" fontId="13" fillId="6" borderId="48" xfId="1" applyNumberFormat="1" applyFont="1" applyFill="1" applyBorder="1" applyAlignment="1" applyProtection="1">
      <alignment horizontal="right"/>
    </xf>
    <xf numFmtId="164" fontId="6" fillId="6" borderId="0" xfId="1" applyNumberFormat="1" applyFont="1" applyFill="1" applyBorder="1" applyAlignment="1" applyProtection="1">
      <alignment horizontal="left"/>
    </xf>
    <xf numFmtId="37" fontId="6" fillId="6" borderId="0" xfId="1" applyNumberFormat="1" applyFont="1" applyFill="1" applyBorder="1" applyAlignment="1" applyProtection="1">
      <alignment horizontal="center"/>
    </xf>
    <xf numFmtId="9" fontId="12" fillId="6" borderId="0" xfId="1" applyNumberFormat="1" applyFont="1" applyFill="1" applyBorder="1" applyProtection="1"/>
    <xf numFmtId="164" fontId="12" fillId="6" borderId="0" xfId="1" applyNumberFormat="1" applyFont="1" applyFill="1" applyBorder="1" applyAlignment="1" applyProtection="1">
      <alignment horizontal="left"/>
    </xf>
    <xf numFmtId="37" fontId="12" fillId="6" borderId="0" xfId="1" applyNumberFormat="1" applyFont="1" applyFill="1" applyBorder="1" applyAlignment="1" applyProtection="1">
      <alignment horizontal="center"/>
    </xf>
    <xf numFmtId="0" fontId="12" fillId="8" borderId="0" xfId="1" applyFont="1" applyFill="1" applyBorder="1" applyAlignment="1">
      <alignment horizontal="center"/>
    </xf>
    <xf numFmtId="37" fontId="12" fillId="6" borderId="0" xfId="1" applyNumberFormat="1" applyFont="1" applyFill="1" applyBorder="1" applyProtection="1"/>
    <xf numFmtId="164" fontId="6" fillId="6" borderId="48" xfId="1" applyNumberFormat="1" applyFont="1" applyFill="1" applyBorder="1" applyAlignment="1" applyProtection="1">
      <alignment horizontal="center"/>
    </xf>
    <xf numFmtId="164" fontId="6" fillId="6" borderId="0" xfId="1" applyNumberFormat="1" applyFont="1" applyFill="1" applyBorder="1" applyAlignment="1" applyProtection="1">
      <alignment horizontal="center"/>
    </xf>
    <xf numFmtId="164" fontId="6" fillId="6" borderId="47" xfId="1" applyNumberFormat="1" applyFont="1" applyFill="1" applyBorder="1" applyAlignment="1" applyProtection="1">
      <alignment horizontal="center"/>
    </xf>
    <xf numFmtId="164" fontId="14" fillId="6" borderId="0" xfId="1" applyNumberFormat="1" applyFont="1" applyFill="1" applyBorder="1" applyAlignment="1" applyProtection="1">
      <alignment horizontal="left" wrapText="1"/>
    </xf>
    <xf numFmtId="164" fontId="6" fillId="6" borderId="0" xfId="1" applyNumberFormat="1" applyFont="1" applyFill="1" applyBorder="1" applyAlignment="1" applyProtection="1">
      <alignment horizontal="right"/>
    </xf>
    <xf numFmtId="164" fontId="14" fillId="6" borderId="0" xfId="1" applyNumberFormat="1" applyFont="1" applyFill="1" applyBorder="1" applyAlignment="1" applyProtection="1">
      <alignment horizontal="center" wrapText="1"/>
    </xf>
    <xf numFmtId="9" fontId="12" fillId="6" borderId="0" xfId="1" applyNumberFormat="1" applyFont="1" applyFill="1" applyBorder="1" applyAlignment="1" applyProtection="1">
      <alignment horizontal="right"/>
    </xf>
    <xf numFmtId="164" fontId="12" fillId="6" borderId="0" xfId="1" applyNumberFormat="1" applyFont="1" applyFill="1" applyBorder="1" applyAlignment="1" applyProtection="1"/>
    <xf numFmtId="0" fontId="15" fillId="0" borderId="0" xfId="1" applyFont="1" applyBorder="1"/>
    <xf numFmtId="0" fontId="15" fillId="6" borderId="0" xfId="1" applyFont="1" applyFill="1" applyBorder="1"/>
    <xf numFmtId="164" fontId="6" fillId="6" borderId="0" xfId="1" applyNumberFormat="1" applyFont="1" applyFill="1" applyBorder="1" applyProtection="1"/>
    <xf numFmtId="164" fontId="16" fillId="6" borderId="47" xfId="1" applyNumberFormat="1" applyFont="1" applyFill="1" applyBorder="1" applyProtection="1"/>
    <xf numFmtId="9" fontId="6" fillId="6" borderId="0" xfId="1" applyNumberFormat="1" applyFont="1" applyFill="1" applyBorder="1" applyProtection="1"/>
    <xf numFmtId="0" fontId="9" fillId="0" borderId="0" xfId="1" applyFont="1"/>
    <xf numFmtId="0" fontId="9" fillId="7" borderId="35" xfId="1" applyFont="1" applyFill="1" applyBorder="1"/>
    <xf numFmtId="0" fontId="9" fillId="7" borderId="32" xfId="1" applyFont="1" applyFill="1" applyBorder="1"/>
    <xf numFmtId="0" fontId="10" fillId="1" borderId="29" xfId="1" applyFont="1" applyFill="1" applyBorder="1" applyAlignment="1">
      <alignment horizontal="center"/>
    </xf>
    <xf numFmtId="0" fontId="10" fillId="7" borderId="29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0" fillId="0" borderId="32" xfId="1" applyFont="1" applyBorder="1"/>
    <xf numFmtId="0" fontId="9" fillId="0" borderId="39" xfId="1" applyFont="1" applyFill="1" applyBorder="1" applyAlignment="1">
      <alignment horizontal="center"/>
    </xf>
    <xf numFmtId="0" fontId="9" fillId="5" borderId="39" xfId="1" applyFont="1" applyFill="1" applyBorder="1" applyAlignment="1">
      <alignment horizontal="center"/>
    </xf>
    <xf numFmtId="9" fontId="9" fillId="0" borderId="30" xfId="2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6" borderId="9" xfId="1" applyFont="1" applyFill="1" applyBorder="1"/>
    <xf numFmtId="0" fontId="9" fillId="0" borderId="7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center"/>
    </xf>
    <xf numFmtId="0" fontId="9" fillId="6" borderId="8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0" fontId="9" fillId="5" borderId="6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9" fillId="6" borderId="8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0" fillId="6" borderId="9" xfId="1" applyFont="1" applyFill="1" applyBorder="1"/>
    <xf numFmtId="0" fontId="9" fillId="6" borderId="9" xfId="1" applyFont="1" applyFill="1" applyBorder="1" applyAlignment="1">
      <alignment horizontal="center"/>
    </xf>
    <xf numFmtId="9" fontId="9" fillId="6" borderId="6" xfId="2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0" fontId="9" fillId="6" borderId="6" xfId="0" applyFont="1" applyFill="1" applyBorder="1" applyAlignment="1">
      <alignment horizontal="left"/>
    </xf>
    <xf numFmtId="0" fontId="9" fillId="6" borderId="38" xfId="1" applyFont="1" applyFill="1" applyBorder="1"/>
    <xf numFmtId="0" fontId="9" fillId="6" borderId="37" xfId="1" applyFont="1" applyFill="1" applyBorder="1" applyAlignment="1">
      <alignment horizontal="center"/>
    </xf>
    <xf numFmtId="0" fontId="9" fillId="6" borderId="37" xfId="0" applyFont="1" applyFill="1" applyBorder="1" applyAlignment="1">
      <alignment horizontal="left"/>
    </xf>
    <xf numFmtId="0" fontId="9" fillId="6" borderId="36" xfId="0" applyFont="1" applyFill="1" applyBorder="1" applyAlignment="1">
      <alignment horizontal="left"/>
    </xf>
    <xf numFmtId="0" fontId="9" fillId="6" borderId="0" xfId="1" applyFont="1" applyFill="1"/>
    <xf numFmtId="0" fontId="9" fillId="6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9" fontId="9" fillId="0" borderId="0" xfId="2" applyFont="1" applyBorder="1" applyAlignment="1">
      <alignment horizontal="center"/>
    </xf>
    <xf numFmtId="0" fontId="10" fillId="1" borderId="31" xfId="1" applyFont="1" applyFill="1" applyBorder="1" applyAlignment="1">
      <alignment horizontal="center"/>
    </xf>
    <xf numFmtId="0" fontId="10" fillId="1" borderId="67" xfId="0" applyFont="1" applyFill="1" applyBorder="1" applyAlignment="1">
      <alignment horizontal="center"/>
    </xf>
    <xf numFmtId="0" fontId="10" fillId="1" borderId="29" xfId="0" applyFont="1" applyFill="1" applyBorder="1" applyAlignment="1">
      <alignment horizontal="center"/>
    </xf>
    <xf numFmtId="0" fontId="10" fillId="1" borderId="28" xfId="0" applyFont="1" applyFill="1" applyBorder="1" applyAlignment="1">
      <alignment horizontal="center"/>
    </xf>
    <xf numFmtId="0" fontId="10" fillId="6" borderId="8" xfId="1" applyFont="1" applyFill="1" applyBorder="1" applyAlignment="1">
      <alignment horizontal="center"/>
    </xf>
    <xf numFmtId="0" fontId="10" fillId="6" borderId="7" xfId="1" applyFont="1" applyFill="1" applyBorder="1" applyAlignment="1">
      <alignment horizontal="center"/>
    </xf>
    <xf numFmtId="0" fontId="10" fillId="6" borderId="25" xfId="1" applyFont="1" applyFill="1" applyBorder="1" applyAlignment="1">
      <alignment horizontal="center"/>
    </xf>
    <xf numFmtId="0" fontId="10" fillId="6" borderId="27" xfId="1" applyFont="1" applyFill="1" applyBorder="1" applyAlignment="1">
      <alignment horizontal="center"/>
    </xf>
    <xf numFmtId="0" fontId="10" fillId="6" borderId="26" xfId="1" applyFont="1" applyFill="1" applyBorder="1" applyAlignment="1">
      <alignment horizontal="center"/>
    </xf>
    <xf numFmtId="0" fontId="10" fillId="6" borderId="24" xfId="1" applyFont="1" applyFill="1" applyBorder="1" applyAlignment="1">
      <alignment horizontal="center"/>
    </xf>
    <xf numFmtId="0" fontId="10" fillId="6" borderId="9" xfId="0" applyFont="1" applyFill="1" applyBorder="1" applyAlignment="1">
      <alignment horizontal="left"/>
    </xf>
    <xf numFmtId="0" fontId="10" fillId="6" borderId="25" xfId="0" applyFont="1" applyFill="1" applyBorder="1" applyAlignment="1">
      <alignment horizontal="left"/>
    </xf>
    <xf numFmtId="0" fontId="10" fillId="6" borderId="24" xfId="0" applyFont="1" applyFill="1" applyBorder="1" applyAlignment="1">
      <alignment horizontal="left"/>
    </xf>
    <xf numFmtId="0" fontId="10" fillId="5" borderId="7" xfId="1" applyFont="1" applyFill="1" applyBorder="1" applyAlignment="1">
      <alignment horizontal="center"/>
    </xf>
    <xf numFmtId="0" fontId="10" fillId="6" borderId="9" xfId="1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9" fillId="5" borderId="11" xfId="1" applyFont="1" applyFill="1" applyBorder="1" applyAlignment="1">
      <alignment horizontal="center"/>
    </xf>
    <xf numFmtId="0" fontId="9" fillId="6" borderId="9" xfId="0" applyFont="1" applyFill="1" applyBorder="1" applyAlignment="1">
      <alignment horizontal="left"/>
    </xf>
    <xf numFmtId="0" fontId="9" fillId="6" borderId="9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0" borderId="9" xfId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6" borderId="4" xfId="1" applyFont="1" applyFill="1" applyBorder="1"/>
    <xf numFmtId="0" fontId="9" fillId="6" borderId="3" xfId="1" applyFont="1" applyFill="1" applyBorder="1" applyAlignment="1">
      <alignment horizontal="center"/>
    </xf>
    <xf numFmtId="0" fontId="9" fillId="5" borderId="3" xfId="1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/>
    </xf>
    <xf numFmtId="9" fontId="9" fillId="0" borderId="1" xfId="2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68" xfId="1" applyFont="1" applyFill="1" applyBorder="1" applyAlignment="1">
      <alignment horizontal="center"/>
    </xf>
    <xf numFmtId="0" fontId="9" fillId="5" borderId="0" xfId="1" applyFont="1" applyFill="1" applyBorder="1" applyAlignment="1">
      <alignment horizontal="center"/>
    </xf>
    <xf numFmtId="0" fontId="9" fillId="6" borderId="69" xfId="1" applyFont="1" applyFill="1" applyBorder="1" applyAlignment="1">
      <alignment horizontal="center"/>
    </xf>
    <xf numFmtId="0" fontId="9" fillId="0" borderId="32" xfId="1" applyFont="1" applyBorder="1" applyAlignment="1">
      <alignment horizontal="center"/>
    </xf>
    <xf numFmtId="9" fontId="9" fillId="6" borderId="1" xfId="2" applyFont="1" applyFill="1" applyBorder="1" applyAlignment="1">
      <alignment horizontal="center"/>
    </xf>
    <xf numFmtId="0" fontId="10" fillId="1" borderId="43" xfId="1" applyFont="1" applyFill="1" applyBorder="1" applyAlignment="1">
      <alignment horizontal="center"/>
    </xf>
    <xf numFmtId="0" fontId="10" fillId="1" borderId="42" xfId="1" applyFont="1" applyFill="1" applyBorder="1" applyAlignment="1">
      <alignment horizontal="center"/>
    </xf>
    <xf numFmtId="0" fontId="10" fillId="1" borderId="20" xfId="1" applyFont="1" applyFill="1" applyBorder="1" applyAlignment="1">
      <alignment horizontal="center"/>
    </xf>
    <xf numFmtId="0" fontId="10" fillId="1" borderId="21" xfId="1" applyFont="1" applyFill="1" applyBorder="1" applyAlignment="1">
      <alignment horizontal="center"/>
    </xf>
    <xf numFmtId="164" fontId="9" fillId="6" borderId="7" xfId="2" applyNumberFormat="1" applyFont="1" applyFill="1" applyBorder="1" applyAlignment="1">
      <alignment horizontal="center"/>
    </xf>
    <xf numFmtId="164" fontId="9" fillId="5" borderId="7" xfId="2" applyNumberFormat="1" applyFont="1" applyFill="1" applyBorder="1" applyAlignment="1">
      <alignment horizontal="center"/>
    </xf>
    <xf numFmtId="164" fontId="9" fillId="5" borderId="6" xfId="2" applyNumberFormat="1" applyFont="1" applyFill="1" applyBorder="1" applyAlignment="1">
      <alignment horizontal="center"/>
    </xf>
    <xf numFmtId="164" fontId="9" fillId="5" borderId="10" xfId="2" applyNumberFormat="1" applyFont="1" applyFill="1" applyBorder="1" applyAlignment="1">
      <alignment horizontal="center"/>
    </xf>
    <xf numFmtId="164" fontId="9" fillId="6" borderId="60" xfId="2" applyNumberFormat="1" applyFont="1" applyFill="1" applyBorder="1" applyAlignment="1">
      <alignment horizontal="center"/>
    </xf>
    <xf numFmtId="0" fontId="9" fillId="5" borderId="10" xfId="1" applyFont="1" applyFill="1" applyBorder="1" applyAlignment="1">
      <alignment horizontal="center"/>
    </xf>
    <xf numFmtId="0" fontId="9" fillId="6" borderId="60" xfId="1" applyFont="1" applyFill="1" applyBorder="1" applyAlignment="1">
      <alignment horizontal="center"/>
    </xf>
    <xf numFmtId="0" fontId="9" fillId="5" borderId="6" xfId="1" applyNumberFormat="1" applyFont="1" applyFill="1" applyBorder="1" applyAlignment="1">
      <alignment horizontal="center"/>
    </xf>
    <xf numFmtId="0" fontId="9" fillId="5" borderId="10" xfId="1" applyNumberFormat="1" applyFont="1" applyFill="1" applyBorder="1" applyAlignment="1">
      <alignment horizontal="center"/>
    </xf>
    <xf numFmtId="0" fontId="9" fillId="6" borderId="60" xfId="1" applyNumberFormat="1" applyFont="1" applyFill="1" applyBorder="1" applyAlignment="1">
      <alignment horizontal="center"/>
    </xf>
    <xf numFmtId="0" fontId="9" fillId="6" borderId="7" xfId="2" applyNumberFormat="1" applyFont="1" applyFill="1" applyBorder="1" applyAlignment="1">
      <alignment horizontal="center"/>
    </xf>
    <xf numFmtId="0" fontId="9" fillId="5" borderId="7" xfId="2" applyNumberFormat="1" applyFont="1" applyFill="1" applyBorder="1" applyAlignment="1">
      <alignment horizontal="center"/>
    </xf>
    <xf numFmtId="0" fontId="9" fillId="5" borderId="6" xfId="2" applyNumberFormat="1" applyFont="1" applyFill="1" applyBorder="1" applyAlignment="1">
      <alignment horizontal="center"/>
    </xf>
    <xf numFmtId="0" fontId="9" fillId="5" borderId="10" xfId="2" applyNumberFormat="1" applyFont="1" applyFill="1" applyBorder="1" applyAlignment="1">
      <alignment horizontal="center"/>
    </xf>
    <xf numFmtId="0" fontId="9" fillId="6" borderId="60" xfId="2" applyNumberFormat="1" applyFont="1" applyFill="1" applyBorder="1" applyAlignment="1">
      <alignment horizontal="center"/>
    </xf>
    <xf numFmtId="0" fontId="9" fillId="6" borderId="2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9" fillId="5" borderId="1" xfId="1" applyFont="1" applyFill="1" applyBorder="1" applyAlignment="1">
      <alignment horizontal="center"/>
    </xf>
    <xf numFmtId="0" fontId="9" fillId="5" borderId="62" xfId="1" applyFont="1" applyFill="1" applyBorder="1" applyAlignment="1">
      <alignment horizontal="center"/>
    </xf>
    <xf numFmtId="0" fontId="9" fillId="6" borderId="61" xfId="1" applyFont="1" applyFill="1" applyBorder="1" applyAlignment="1">
      <alignment horizontal="center"/>
    </xf>
    <xf numFmtId="0" fontId="10" fillId="6" borderId="0" xfId="1" applyFont="1" applyFill="1"/>
    <xf numFmtId="0" fontId="10" fillId="6" borderId="0" xfId="1" applyFont="1" applyFill="1" applyAlignment="1">
      <alignment horizontal="center"/>
    </xf>
    <xf numFmtId="0" fontId="9" fillId="6" borderId="0" xfId="1" applyFont="1" applyFill="1" applyAlignment="1">
      <alignment horizontal="centerContinuous"/>
    </xf>
    <xf numFmtId="0" fontId="9" fillId="1" borderId="35" xfId="1" applyFont="1" applyFill="1" applyBorder="1" applyAlignment="1">
      <alignment horizontal="centerContinuous"/>
    </xf>
    <xf numFmtId="0" fontId="10" fillId="1" borderId="42" xfId="0" applyFont="1" applyFill="1" applyBorder="1" applyAlignment="1">
      <alignment horizontal="center"/>
    </xf>
    <xf numFmtId="0" fontId="10" fillId="1" borderId="19" xfId="0" applyFont="1" applyFill="1" applyBorder="1" applyAlignment="1">
      <alignment horizontal="center"/>
    </xf>
    <xf numFmtId="0" fontId="9" fillId="6" borderId="26" xfId="1" applyFont="1" applyFill="1" applyBorder="1" applyAlignment="1">
      <alignment horizontal="centerContinuous"/>
    </xf>
    <xf numFmtId="0" fontId="9" fillId="6" borderId="2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6" borderId="9" xfId="1" applyFont="1" applyFill="1" applyBorder="1" applyAlignment="1">
      <alignment horizontal="centerContinuous"/>
    </xf>
    <xf numFmtId="0" fontId="9" fillId="0" borderId="9" xfId="1" applyFont="1" applyBorder="1"/>
    <xf numFmtId="0" fontId="9" fillId="0" borderId="7" xfId="0" applyFont="1" applyBorder="1" applyAlignment="1">
      <alignment horizontal="center"/>
    </xf>
    <xf numFmtId="0" fontId="9" fillId="8" borderId="4" xfId="1" applyFont="1" applyFill="1" applyBorder="1"/>
    <xf numFmtId="0" fontId="9" fillId="8" borderId="2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1" applyFont="1" applyBorder="1"/>
    <xf numFmtId="0" fontId="10" fillId="1" borderId="19" xfId="1" applyFont="1" applyFill="1" applyBorder="1" applyAlignment="1">
      <alignment horizontal="center"/>
    </xf>
    <xf numFmtId="0" fontId="9" fillId="6" borderId="25" xfId="1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0" borderId="0" xfId="1" applyFont="1" applyFill="1"/>
    <xf numFmtId="0" fontId="9" fillId="0" borderId="4" xfId="1" applyFont="1" applyBorder="1"/>
    <xf numFmtId="0" fontId="9" fillId="0" borderId="2" xfId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164" fontId="14" fillId="6" borderId="0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Border="1" applyAlignment="1">
      <alignment horizontal="center"/>
    </xf>
    <xf numFmtId="0" fontId="15" fillId="6" borderId="0" xfId="1" applyFont="1" applyFill="1" applyBorder="1" applyAlignment="1">
      <alignment horizontal="center"/>
    </xf>
    <xf numFmtId="0" fontId="6" fillId="5" borderId="22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6" borderId="21" xfId="1" applyFont="1" applyFill="1" applyBorder="1" applyAlignment="1">
      <alignment horizontal="center"/>
    </xf>
    <xf numFmtId="0" fontId="5" fillId="6" borderId="19" xfId="1" applyFont="1" applyFill="1" applyBorder="1" applyAlignment="1">
      <alignment horizontal="center"/>
    </xf>
    <xf numFmtId="49" fontId="5" fillId="4" borderId="17" xfId="1" applyNumberFormat="1" applyFont="1" applyFill="1" applyBorder="1" applyAlignment="1">
      <alignment horizontal="center"/>
    </xf>
    <xf numFmtId="49" fontId="5" fillId="4" borderId="15" xfId="1" applyNumberFormat="1" applyFont="1" applyFill="1" applyBorder="1" applyAlignment="1">
      <alignment horizontal="center"/>
    </xf>
    <xf numFmtId="49" fontId="10" fillId="1" borderId="41" xfId="1" applyNumberFormat="1" applyFont="1" applyFill="1" applyBorder="1" applyAlignment="1">
      <alignment horizontal="center"/>
    </xf>
    <xf numFmtId="49" fontId="10" fillId="1" borderId="28" xfId="1" applyNumberFormat="1" applyFont="1" applyFill="1" applyBorder="1" applyAlignment="1">
      <alignment horizontal="center"/>
    </xf>
    <xf numFmtId="0" fontId="10" fillId="0" borderId="23" xfId="1" applyFont="1" applyBorder="1" applyAlignment="1">
      <alignment horizontal="center"/>
    </xf>
    <xf numFmtId="0" fontId="10" fillId="0" borderId="34" xfId="1" applyFont="1" applyBorder="1" applyAlignment="1">
      <alignment horizontal="center"/>
    </xf>
    <xf numFmtId="0" fontId="10" fillId="0" borderId="20" xfId="1" applyFont="1" applyBorder="1" applyAlignment="1">
      <alignment horizontal="center"/>
    </xf>
    <xf numFmtId="0" fontId="9" fillId="6" borderId="21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10" fillId="6" borderId="34" xfId="1" applyFont="1" applyFill="1" applyBorder="1" applyAlignment="1">
      <alignment horizontal="center"/>
    </xf>
    <xf numFmtId="0" fontId="10" fillId="6" borderId="20" xfId="1" applyFont="1" applyFill="1" applyBorder="1" applyAlignment="1">
      <alignment horizontal="center"/>
    </xf>
    <xf numFmtId="0" fontId="10" fillId="6" borderId="33" xfId="1" applyFont="1" applyFill="1" applyBorder="1" applyAlignment="1">
      <alignment horizontal="center"/>
    </xf>
    <xf numFmtId="0" fontId="10" fillId="6" borderId="21" xfId="1" applyFont="1" applyFill="1" applyBorder="1" applyAlignment="1">
      <alignment horizontal="center"/>
    </xf>
    <xf numFmtId="0" fontId="10" fillId="6" borderId="19" xfId="1" applyFont="1" applyFill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49" fontId="10" fillId="1" borderId="21" xfId="1" applyNumberFormat="1" applyFont="1" applyFill="1" applyBorder="1" applyAlignment="1">
      <alignment horizontal="center"/>
    </xf>
    <xf numFmtId="49" fontId="10" fillId="1" borderId="19" xfId="1" applyNumberFormat="1" applyFont="1" applyFill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6" borderId="0" xfId="1" applyFont="1" applyFill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6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164" fontId="3" fillId="6" borderId="46" xfId="1" applyNumberFormat="1" applyFont="1" applyFill="1" applyBorder="1" applyAlignment="1" applyProtection="1">
      <alignment horizontal="center"/>
    </xf>
    <xf numFmtId="164" fontId="3" fillId="6" borderId="45" xfId="1" applyNumberFormat="1" applyFont="1" applyFill="1" applyBorder="1" applyAlignment="1" applyProtection="1">
      <alignment horizontal="center"/>
    </xf>
    <xf numFmtId="164" fontId="3" fillId="6" borderId="44" xfId="1" applyNumberFormat="1" applyFont="1" applyFill="1" applyBorder="1" applyAlignment="1" applyProtection="1">
      <alignment horizontal="center"/>
    </xf>
    <xf numFmtId="164" fontId="6" fillId="6" borderId="48" xfId="1" applyNumberFormat="1" applyFont="1" applyFill="1" applyBorder="1" applyAlignment="1" applyProtection="1">
      <alignment horizontal="center"/>
    </xf>
    <xf numFmtId="164" fontId="6" fillId="6" borderId="0" xfId="1" applyNumberFormat="1" applyFont="1" applyFill="1" applyBorder="1" applyAlignment="1" applyProtection="1">
      <alignment horizontal="center"/>
    </xf>
    <xf numFmtId="164" fontId="6" fillId="6" borderId="47" xfId="1" applyNumberFormat="1" applyFont="1" applyFill="1" applyBorder="1" applyAlignment="1" applyProtection="1">
      <alignment horizontal="center"/>
    </xf>
    <xf numFmtId="164" fontId="14" fillId="6" borderId="0" xfId="1" applyNumberFormat="1" applyFont="1" applyFill="1" applyBorder="1" applyAlignment="1" applyProtection="1">
      <alignment horizontal="center"/>
    </xf>
    <xf numFmtId="0" fontId="6" fillId="6" borderId="0" xfId="1" applyFont="1" applyFill="1" applyBorder="1" applyAlignment="1">
      <alignment horizontal="center"/>
    </xf>
    <xf numFmtId="0" fontId="12" fillId="8" borderId="0" xfId="1" applyFont="1" applyFill="1" applyBorder="1" applyAlignment="1">
      <alignment horizontal="center"/>
    </xf>
    <xf numFmtId="164" fontId="10" fillId="6" borderId="48" xfId="1" applyNumberFormat="1" applyFont="1" applyFill="1" applyBorder="1" applyAlignment="1" applyProtection="1">
      <alignment horizontal="center"/>
    </xf>
    <xf numFmtId="164" fontId="10" fillId="6" borderId="0" xfId="1" applyNumberFormat="1" applyFont="1" applyFill="1" applyBorder="1" applyAlignment="1" applyProtection="1">
      <alignment horizontal="center"/>
    </xf>
    <xf numFmtId="164" fontId="10" fillId="6" borderId="47" xfId="1" applyNumberFormat="1" applyFont="1" applyFill="1" applyBorder="1" applyAlignment="1" applyProtection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ferrari\AppData\Local\Microsoft\Windows\INetCache\Content.Outlook\XBMOG6CZ\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>
            <v>0</v>
          </cell>
          <cell r="M33">
            <v>0</v>
          </cell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4">
          <cell r="M4">
            <v>975</v>
          </cell>
        </row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9"/>
  <sheetViews>
    <sheetView showGridLines="0" zoomScaleNormal="100" workbookViewId="0">
      <selection activeCell="B24" sqref="B24"/>
    </sheetView>
  </sheetViews>
  <sheetFormatPr defaultColWidth="9.109375" defaultRowHeight="10.199999999999999" x14ac:dyDescent="0.2"/>
  <cols>
    <col min="1" max="1" width="44.33203125" style="1" bestFit="1" customWidth="1"/>
    <col min="2" max="2" width="7.109375" style="1" customWidth="1"/>
    <col min="3" max="3" width="6.109375" style="1" customWidth="1"/>
    <col min="4" max="4" width="8.44140625" style="1" bestFit="1" customWidth="1"/>
    <col min="5" max="5" width="5.6640625" style="1" customWidth="1"/>
    <col min="6" max="6" width="8.44140625" style="1" bestFit="1" customWidth="1"/>
    <col min="7" max="7" width="5.6640625" style="1" customWidth="1"/>
    <col min="8" max="8" width="7.44140625" style="1" customWidth="1"/>
    <col min="9" max="9" width="9.33203125" style="1" customWidth="1"/>
    <col min="10" max="10" width="5.88671875" style="1" customWidth="1"/>
    <col min="11" max="13" width="5.6640625" style="1" customWidth="1"/>
    <col min="14" max="16384" width="9.109375" style="1"/>
  </cols>
  <sheetData>
    <row r="2" spans="1:14" ht="10.8" thickBot="1" x14ac:dyDescent="0.25"/>
    <row r="3" spans="1:14" ht="15" customHeight="1" x14ac:dyDescent="0.25">
      <c r="A3" s="284"/>
      <c r="B3" s="286" t="s">
        <v>51</v>
      </c>
      <c r="C3" s="287"/>
      <c r="D3" s="287"/>
      <c r="E3" s="287"/>
      <c r="F3" s="287"/>
      <c r="G3" s="288"/>
      <c r="H3" s="289" t="s">
        <v>50</v>
      </c>
      <c r="I3" s="290"/>
      <c r="J3" s="286" t="s">
        <v>49</v>
      </c>
      <c r="K3" s="287"/>
      <c r="L3" s="287"/>
      <c r="M3" s="288"/>
    </row>
    <row r="4" spans="1:14" ht="19.5" customHeight="1" thickBot="1" x14ac:dyDescent="0.3">
      <c r="A4" s="285"/>
      <c r="B4" s="47" t="s">
        <v>107</v>
      </c>
      <c r="C4" s="46" t="s">
        <v>108</v>
      </c>
      <c r="D4" s="46" t="s">
        <v>109</v>
      </c>
      <c r="E4" s="46" t="s">
        <v>110</v>
      </c>
      <c r="F4" s="46" t="s">
        <v>48</v>
      </c>
      <c r="G4" s="45" t="s">
        <v>111</v>
      </c>
      <c r="H4" s="291" t="s">
        <v>112</v>
      </c>
      <c r="I4" s="292"/>
      <c r="J4" s="95">
        <v>2021</v>
      </c>
      <c r="K4" s="95">
        <v>2022</v>
      </c>
      <c r="L4" s="96">
        <v>2023</v>
      </c>
      <c r="M4" s="96">
        <v>2024</v>
      </c>
      <c r="N4" s="2"/>
    </row>
    <row r="5" spans="1:14" ht="15" customHeight="1" thickTop="1" x14ac:dyDescent="0.25">
      <c r="A5" s="44" t="s">
        <v>127</v>
      </c>
      <c r="B5" s="89">
        <f>+B6+B7+Sheet2!B7</f>
        <v>12753</v>
      </c>
      <c r="C5" s="90">
        <f>+C6+C7+Sheet2!C7</f>
        <v>12742</v>
      </c>
      <c r="D5" s="90">
        <f>+D6+D7+Sheet2!D7</f>
        <v>12708</v>
      </c>
      <c r="E5" s="90">
        <f>+E6+E7+Sheet2!E7</f>
        <v>12695</v>
      </c>
      <c r="F5" s="93">
        <f>+F6+F7+Sheet2!F7</f>
        <v>12694</v>
      </c>
      <c r="G5" s="91">
        <f>+G6+G7+Sheet2!G7</f>
        <v>12740</v>
      </c>
      <c r="H5" s="39">
        <f>H6+H7+Sheet2!H5+Sheet1!H67</f>
        <v>13302</v>
      </c>
      <c r="I5" s="40">
        <f>(G5-H5)/H5</f>
        <v>-4.224928582168095E-2</v>
      </c>
      <c r="J5" s="97">
        <f>+J7+J6+Sheet2!J5</f>
        <v>12131</v>
      </c>
      <c r="K5" s="97">
        <f>+K7+K6+Sheet2!K5</f>
        <v>12075</v>
      </c>
      <c r="L5" s="98">
        <f>+L7+L6+Sheet2!L5</f>
        <v>13295</v>
      </c>
      <c r="M5" s="99">
        <f>+M7+M6+Sheet2!M5</f>
        <v>12708</v>
      </c>
    </row>
    <row r="6" spans="1:14" ht="15" customHeight="1" x14ac:dyDescent="0.25">
      <c r="A6" s="43" t="s">
        <v>47</v>
      </c>
      <c r="B6" s="42">
        <v>195</v>
      </c>
      <c r="C6" s="41">
        <v>188</v>
      </c>
      <c r="D6" s="41">
        <v>203</v>
      </c>
      <c r="E6" s="88">
        <v>200</v>
      </c>
      <c r="F6" s="88">
        <v>179</v>
      </c>
      <c r="G6" s="92">
        <v>279</v>
      </c>
      <c r="H6" s="84">
        <v>773</v>
      </c>
      <c r="I6" s="40">
        <f>(G6-H6)/H6</f>
        <v>-0.63906856403622248</v>
      </c>
      <c r="J6" s="100">
        <v>679</v>
      </c>
      <c r="K6" s="100">
        <v>1050</v>
      </c>
      <c r="L6" s="98">
        <v>665</v>
      </c>
      <c r="M6" s="101">
        <v>203</v>
      </c>
    </row>
    <row r="7" spans="1:14" ht="15" customHeight="1" thickBot="1" x14ac:dyDescent="0.3">
      <c r="A7" s="38" t="s">
        <v>46</v>
      </c>
      <c r="B7" s="37">
        <v>11522</v>
      </c>
      <c r="C7" s="36">
        <v>11542</v>
      </c>
      <c r="D7" s="36">
        <v>11530</v>
      </c>
      <c r="E7" s="36">
        <v>11503</v>
      </c>
      <c r="F7" s="125">
        <f>SUM(F9+F11+F16+F20+F22+F26+F31+F33+F35+F37+F43+F47)</f>
        <v>11443</v>
      </c>
      <c r="G7" s="87">
        <f>SUM(G9+G11+G16+G20+G22+G26+G31+G33+G35+G37+G43+G47)</f>
        <v>11412</v>
      </c>
      <c r="H7" s="34">
        <f>SUM(H9+H11+H16+H20+H22+H26+H31+H33+H35+H37+H43+H47)</f>
        <v>11402</v>
      </c>
      <c r="I7" s="35">
        <f>(G7-H7)/H7</f>
        <v>8.7703911594457114E-4</v>
      </c>
      <c r="J7" s="102">
        <f>SUM(J9+J11+J16+J20+J22+J26+J31+J33+J35+J37+J43+J47)</f>
        <v>10226</v>
      </c>
      <c r="K7" s="102">
        <f>SUM(K9+K11+K16+K20+K22+K26+K31+K33+K35+K37+K43+K47)</f>
        <v>9934</v>
      </c>
      <c r="L7" s="103">
        <f>SUM(L9+L11+L16+L20+L22+L26+L31+L33+L35+L37+L43+L47)</f>
        <v>11353</v>
      </c>
      <c r="M7" s="104">
        <f>SUM(M9+M11+M20+M22+M26+M31+M35+M37+M43+M47)</f>
        <v>11530</v>
      </c>
    </row>
    <row r="8" spans="1:14" ht="15" customHeight="1" thickBot="1" x14ac:dyDescent="0.3">
      <c r="A8" s="33"/>
      <c r="B8" s="11"/>
      <c r="C8" s="32"/>
      <c r="D8" s="32"/>
      <c r="E8" s="10"/>
      <c r="F8" s="7"/>
      <c r="G8" s="85"/>
      <c r="H8" s="9"/>
      <c r="I8" s="8"/>
      <c r="J8" s="100"/>
      <c r="K8" s="105"/>
      <c r="L8" s="98"/>
      <c r="M8" s="106"/>
    </row>
    <row r="9" spans="1:14" ht="15" customHeight="1" thickBot="1" x14ac:dyDescent="0.3">
      <c r="A9" s="26" t="s">
        <v>45</v>
      </c>
      <c r="B9" s="22">
        <v>417</v>
      </c>
      <c r="C9" s="19">
        <v>418</v>
      </c>
      <c r="D9" s="19">
        <v>424</v>
      </c>
      <c r="E9" s="19">
        <v>429</v>
      </c>
      <c r="F9" s="19">
        <v>427</v>
      </c>
      <c r="G9" s="18">
        <v>420</v>
      </c>
      <c r="H9" s="22">
        <v>391</v>
      </c>
      <c r="I9" s="21">
        <f>(G9-H9)/H9</f>
        <v>7.4168797953964194E-2</v>
      </c>
      <c r="J9" s="107">
        <v>421</v>
      </c>
      <c r="K9" s="107">
        <v>411</v>
      </c>
      <c r="L9" s="108">
        <v>397</v>
      </c>
      <c r="M9" s="108">
        <v>424</v>
      </c>
    </row>
    <row r="10" spans="1:14" ht="15" customHeight="1" thickBot="1" x14ac:dyDescent="0.3">
      <c r="A10" s="12"/>
      <c r="B10" s="11"/>
      <c r="C10" s="32"/>
      <c r="D10" s="25"/>
      <c r="E10" s="10"/>
      <c r="F10" s="126"/>
      <c r="G10" s="85"/>
      <c r="H10" s="9"/>
      <c r="I10" s="8"/>
      <c r="J10" s="109"/>
      <c r="K10" s="109"/>
      <c r="L10" s="110"/>
      <c r="M10" s="106"/>
      <c r="N10" s="31"/>
    </row>
    <row r="11" spans="1:14" ht="15" customHeight="1" thickBot="1" x14ac:dyDescent="0.3">
      <c r="A11" s="26" t="s">
        <v>44</v>
      </c>
      <c r="B11" s="22">
        <f>+B12+B14</f>
        <v>1298</v>
      </c>
      <c r="C11" s="20">
        <f>+C12+C14</f>
        <v>1292</v>
      </c>
      <c r="D11" s="23">
        <f>+D12+D15</f>
        <v>1242</v>
      </c>
      <c r="E11" s="19">
        <f>+E12+E14</f>
        <v>1287</v>
      </c>
      <c r="F11" s="19">
        <f>+F12+F14</f>
        <v>1301</v>
      </c>
      <c r="G11" s="18">
        <f>+G12+G14</f>
        <v>1295</v>
      </c>
      <c r="H11" s="22">
        <f>SUM(H12:H14)</f>
        <v>1342</v>
      </c>
      <c r="I11" s="21">
        <f>(G11-H11)/H11</f>
        <v>-3.5022354694485842E-2</v>
      </c>
      <c r="J11" s="107">
        <f>SUM(J12:J14)</f>
        <v>1327</v>
      </c>
      <c r="K11" s="107">
        <f>SUM(K12:K14)</f>
        <v>1326</v>
      </c>
      <c r="L11" s="108">
        <f>SUM(L12:L14)</f>
        <v>1345</v>
      </c>
      <c r="M11" s="108">
        <f>+M12+M14</f>
        <v>1286</v>
      </c>
    </row>
    <row r="12" spans="1:14" ht="15" customHeight="1" x14ac:dyDescent="0.25">
      <c r="A12" s="12" t="s">
        <v>27</v>
      </c>
      <c r="B12" s="11">
        <v>1252</v>
      </c>
      <c r="C12" s="10">
        <v>1247</v>
      </c>
      <c r="D12" s="10">
        <v>1242</v>
      </c>
      <c r="E12" s="10">
        <v>1244</v>
      </c>
      <c r="F12" s="126">
        <v>1257</v>
      </c>
      <c r="G12" s="85">
        <v>1254</v>
      </c>
      <c r="H12" s="9">
        <v>1297</v>
      </c>
      <c r="I12" s="8">
        <f>(G12-H12)/H12</f>
        <v>-3.3153430994602932E-2</v>
      </c>
      <c r="J12" s="109">
        <v>1280</v>
      </c>
      <c r="K12" s="109">
        <v>1239</v>
      </c>
      <c r="L12" s="110">
        <v>1302</v>
      </c>
      <c r="M12" s="94">
        <v>1242</v>
      </c>
    </row>
    <row r="13" spans="1:14" ht="15" customHeight="1" x14ac:dyDescent="0.25">
      <c r="A13" s="12" t="s">
        <v>43</v>
      </c>
      <c r="B13" s="11"/>
      <c r="C13" s="10"/>
      <c r="D13" s="10"/>
      <c r="E13" s="10"/>
      <c r="F13" s="126"/>
      <c r="G13" s="85"/>
      <c r="H13" s="9"/>
      <c r="I13" s="8"/>
      <c r="J13" s="109"/>
      <c r="K13" s="109"/>
      <c r="L13" s="110"/>
      <c r="M13" s="94"/>
    </row>
    <row r="14" spans="1:14" ht="15" customHeight="1" x14ac:dyDescent="0.25">
      <c r="A14" s="12" t="s">
        <v>42</v>
      </c>
      <c r="B14" s="11">
        <v>46</v>
      </c>
      <c r="C14" s="10">
        <v>45</v>
      </c>
      <c r="D14" s="10">
        <v>44</v>
      </c>
      <c r="E14" s="10">
        <v>43</v>
      </c>
      <c r="F14" s="126">
        <v>44</v>
      </c>
      <c r="G14" s="85">
        <v>41</v>
      </c>
      <c r="H14" s="9">
        <v>45</v>
      </c>
      <c r="I14" s="8">
        <f>(G14-H14)/H14</f>
        <v>-8.8888888888888892E-2</v>
      </c>
      <c r="J14" s="109">
        <v>47</v>
      </c>
      <c r="K14" s="109">
        <v>87</v>
      </c>
      <c r="L14" s="110">
        <v>43</v>
      </c>
      <c r="M14" s="94">
        <v>44</v>
      </c>
    </row>
    <row r="15" spans="1:14" ht="15" customHeight="1" thickBot="1" x14ac:dyDescent="0.3">
      <c r="A15" s="30"/>
      <c r="B15" s="11"/>
      <c r="C15" s="10"/>
      <c r="D15" s="10"/>
      <c r="E15" s="10"/>
      <c r="F15" s="126"/>
      <c r="G15" s="85"/>
      <c r="H15" s="9"/>
      <c r="I15" s="8"/>
      <c r="J15" s="109"/>
      <c r="K15" s="109"/>
      <c r="L15" s="110"/>
      <c r="M15" s="94"/>
    </row>
    <row r="16" spans="1:14" ht="15" customHeight="1" thickBot="1" x14ac:dyDescent="0.3">
      <c r="A16" s="6" t="s">
        <v>41</v>
      </c>
      <c r="B16" s="16"/>
      <c r="C16" s="14"/>
      <c r="D16" s="14"/>
      <c r="E16" s="14"/>
      <c r="F16" s="14"/>
      <c r="G16" s="13"/>
      <c r="H16" s="16"/>
      <c r="I16" s="15"/>
      <c r="J16" s="111"/>
      <c r="K16" s="111"/>
      <c r="L16" s="112"/>
      <c r="M16" s="112"/>
    </row>
    <row r="17" spans="1:13" ht="15" customHeight="1" thickBot="1" x14ac:dyDescent="0.3">
      <c r="A17" s="6" t="s">
        <v>40</v>
      </c>
      <c r="B17" s="16"/>
      <c r="C17" s="14"/>
      <c r="D17" s="14"/>
      <c r="E17" s="14"/>
      <c r="F17" s="14"/>
      <c r="G17" s="13"/>
      <c r="H17" s="16"/>
      <c r="I17" s="15"/>
      <c r="J17" s="111"/>
      <c r="K17" s="111"/>
      <c r="L17" s="112"/>
      <c r="M17" s="112"/>
    </row>
    <row r="18" spans="1:13" ht="15" customHeight="1" thickBot="1" x14ac:dyDescent="0.3">
      <c r="A18" s="6" t="s">
        <v>39</v>
      </c>
      <c r="B18" s="16"/>
      <c r="C18" s="14"/>
      <c r="D18" s="14"/>
      <c r="E18" s="14"/>
      <c r="F18" s="14"/>
      <c r="G18" s="13"/>
      <c r="H18" s="16"/>
      <c r="I18" s="15"/>
      <c r="J18" s="111"/>
      <c r="K18" s="111"/>
      <c r="L18" s="112"/>
      <c r="M18" s="112"/>
    </row>
    <row r="19" spans="1:13" ht="15" customHeight="1" thickBot="1" x14ac:dyDescent="0.3">
      <c r="A19" s="12"/>
      <c r="B19" s="11"/>
      <c r="C19" s="10"/>
      <c r="D19" s="10"/>
      <c r="E19" s="10"/>
      <c r="F19" s="126"/>
      <c r="G19" s="85"/>
      <c r="H19" s="9"/>
      <c r="I19" s="8"/>
      <c r="J19" s="109"/>
      <c r="K19" s="109"/>
      <c r="L19" s="110"/>
      <c r="M19" s="94"/>
    </row>
    <row r="20" spans="1:13" ht="15" customHeight="1" thickBot="1" x14ac:dyDescent="0.3">
      <c r="A20" s="26" t="s">
        <v>38</v>
      </c>
      <c r="B20" s="22">
        <v>5</v>
      </c>
      <c r="C20" s="19">
        <v>9</v>
      </c>
      <c r="D20" s="19">
        <v>3</v>
      </c>
      <c r="E20" s="19">
        <v>8</v>
      </c>
      <c r="F20" s="19">
        <v>6</v>
      </c>
      <c r="G20" s="18">
        <v>4</v>
      </c>
      <c r="H20" s="22">
        <v>8</v>
      </c>
      <c r="I20" s="21">
        <f>(G20-H20)/H20</f>
        <v>-0.5</v>
      </c>
      <c r="J20" s="107">
        <v>13</v>
      </c>
      <c r="K20" s="107">
        <v>7</v>
      </c>
      <c r="L20" s="108">
        <v>4</v>
      </c>
      <c r="M20" s="108">
        <v>3</v>
      </c>
    </row>
    <row r="21" spans="1:13" ht="15" customHeight="1" thickBot="1" x14ac:dyDescent="0.3">
      <c r="A21" s="12"/>
      <c r="B21" s="11"/>
      <c r="C21" s="10"/>
      <c r="D21" s="29"/>
      <c r="E21" s="10"/>
      <c r="F21" s="126"/>
      <c r="G21" s="85"/>
      <c r="H21" s="9"/>
      <c r="I21" s="8"/>
      <c r="J21" s="109"/>
      <c r="K21" s="109"/>
      <c r="L21" s="110"/>
      <c r="M21" s="94"/>
    </row>
    <row r="22" spans="1:13" ht="15" customHeight="1" thickBot="1" x14ac:dyDescent="0.3">
      <c r="A22" s="26" t="s">
        <v>37</v>
      </c>
      <c r="B22" s="22">
        <f t="shared" ref="B22:G22" si="0">+B23+B24</f>
        <v>1253</v>
      </c>
      <c r="C22" s="19">
        <f t="shared" si="0"/>
        <v>1266</v>
      </c>
      <c r="D22" s="19">
        <f t="shared" si="0"/>
        <v>1269</v>
      </c>
      <c r="E22" s="19">
        <f t="shared" si="0"/>
        <v>1273</v>
      </c>
      <c r="F22" s="19">
        <f>SUM(F23:F25)</f>
        <v>1286</v>
      </c>
      <c r="G22" s="20">
        <f t="shared" si="0"/>
        <v>1273</v>
      </c>
      <c r="H22" s="22">
        <f>SUM(H23:H25)</f>
        <v>1244</v>
      </c>
      <c r="I22" s="21">
        <f>(G22-H22)/H22</f>
        <v>2.3311897106109324E-2</v>
      </c>
      <c r="J22" s="107">
        <f>SUM(J23:J25)</f>
        <v>1139</v>
      </c>
      <c r="K22" s="107">
        <f>SUM(K23:K25)</f>
        <v>1237</v>
      </c>
      <c r="L22" s="108">
        <f>SUM(L23:L25)</f>
        <v>1258</v>
      </c>
      <c r="M22" s="108">
        <f>SUM(M23:M25)</f>
        <v>1269</v>
      </c>
    </row>
    <row r="23" spans="1:13" ht="15" customHeight="1" x14ac:dyDescent="0.25">
      <c r="A23" s="12" t="s">
        <v>27</v>
      </c>
      <c r="B23" s="11">
        <v>1186</v>
      </c>
      <c r="C23" s="10">
        <v>1199</v>
      </c>
      <c r="D23" s="10">
        <v>1199</v>
      </c>
      <c r="E23" s="10">
        <v>1196</v>
      </c>
      <c r="F23" s="126">
        <v>1210</v>
      </c>
      <c r="G23" s="85">
        <v>1192</v>
      </c>
      <c r="H23" s="9">
        <v>1191</v>
      </c>
      <c r="I23" s="8">
        <f>(G23-H23)/H23</f>
        <v>8.3963056255247689E-4</v>
      </c>
      <c r="J23" s="109">
        <v>1097</v>
      </c>
      <c r="K23" s="109">
        <v>1189</v>
      </c>
      <c r="L23" s="110">
        <v>1195</v>
      </c>
      <c r="M23" s="94">
        <v>1199</v>
      </c>
    </row>
    <row r="24" spans="1:13" ht="15" customHeight="1" x14ac:dyDescent="0.25">
      <c r="A24" s="12" t="s">
        <v>36</v>
      </c>
      <c r="B24" s="11">
        <v>67</v>
      </c>
      <c r="C24" s="10">
        <v>67</v>
      </c>
      <c r="D24" s="10">
        <v>70</v>
      </c>
      <c r="E24" s="10">
        <v>77</v>
      </c>
      <c r="F24" s="126">
        <v>76</v>
      </c>
      <c r="G24" s="85">
        <v>81</v>
      </c>
      <c r="H24" s="9">
        <v>53</v>
      </c>
      <c r="I24" s="8">
        <f>(G24-H24)/H24</f>
        <v>0.52830188679245282</v>
      </c>
      <c r="J24" s="109">
        <v>42</v>
      </c>
      <c r="K24" s="109">
        <v>48</v>
      </c>
      <c r="L24" s="110">
        <v>63</v>
      </c>
      <c r="M24" s="94">
        <v>70</v>
      </c>
    </row>
    <row r="25" spans="1:13" ht="15" customHeight="1" thickBot="1" x14ac:dyDescent="0.3">
      <c r="A25" s="12"/>
      <c r="B25" s="11"/>
      <c r="C25" s="10"/>
      <c r="D25" s="10"/>
      <c r="E25" s="10"/>
      <c r="F25" s="126"/>
      <c r="G25" s="85"/>
      <c r="H25" s="9"/>
      <c r="I25" s="8"/>
      <c r="J25" s="109"/>
      <c r="K25" s="109"/>
      <c r="L25" s="110"/>
      <c r="M25" s="94"/>
    </row>
    <row r="26" spans="1:13" ht="15" customHeight="1" thickBot="1" x14ac:dyDescent="0.3">
      <c r="A26" s="26" t="s">
        <v>35</v>
      </c>
      <c r="B26" s="22">
        <f>+B27+B29</f>
        <v>1309</v>
      </c>
      <c r="C26" s="19">
        <f>+C27+C29</f>
        <v>1309</v>
      </c>
      <c r="D26" s="19">
        <f>+D27+D29</f>
        <v>1308</v>
      </c>
      <c r="E26" s="19">
        <f>+E27+E29</f>
        <v>1325</v>
      </c>
      <c r="F26" s="19">
        <f>SUM(F27:F29)</f>
        <v>1284</v>
      </c>
      <c r="G26" s="18">
        <f>SUM(G27:G29)</f>
        <v>1267</v>
      </c>
      <c r="H26" s="22">
        <f>SUM(H27:H29)</f>
        <v>1247</v>
      </c>
      <c r="I26" s="21">
        <f>(G26-H26)/H26</f>
        <v>1.6038492381716118E-2</v>
      </c>
      <c r="J26" s="107">
        <f>SUM(J27:J29)</f>
        <v>893</v>
      </c>
      <c r="K26" s="107">
        <f>SUM(K27:K29)</f>
        <v>1149</v>
      </c>
      <c r="L26" s="108">
        <f>SUM(L27:L29)</f>
        <v>1277</v>
      </c>
      <c r="M26" s="108">
        <f>SUM(M27:M29)</f>
        <v>1308</v>
      </c>
    </row>
    <row r="27" spans="1:13" ht="15" customHeight="1" x14ac:dyDescent="0.25">
      <c r="A27" s="12" t="s">
        <v>34</v>
      </c>
      <c r="B27" s="11">
        <v>975</v>
      </c>
      <c r="C27" s="10">
        <v>978</v>
      </c>
      <c r="D27" s="10">
        <v>960</v>
      </c>
      <c r="E27" s="10">
        <v>980</v>
      </c>
      <c r="F27" s="126">
        <v>974</v>
      </c>
      <c r="G27" s="85">
        <v>968</v>
      </c>
      <c r="H27" s="9">
        <v>956</v>
      </c>
      <c r="I27" s="8">
        <f>(G27-H27)/H27</f>
        <v>1.2552301255230125E-2</v>
      </c>
      <c r="J27" s="109">
        <v>686</v>
      </c>
      <c r="K27" s="109">
        <v>813</v>
      </c>
      <c r="L27" s="110">
        <v>979</v>
      </c>
      <c r="M27" s="94">
        <v>960</v>
      </c>
    </row>
    <row r="28" spans="1:13" ht="15" customHeight="1" x14ac:dyDescent="0.25">
      <c r="A28" s="12" t="s">
        <v>33</v>
      </c>
      <c r="B28" s="16"/>
      <c r="C28" s="14"/>
      <c r="D28" s="14"/>
      <c r="E28" s="14"/>
      <c r="F28" s="14"/>
      <c r="G28" s="13"/>
      <c r="H28" s="16"/>
      <c r="I28" s="15"/>
      <c r="J28" s="109">
        <v>207</v>
      </c>
      <c r="K28" s="109">
        <v>336</v>
      </c>
      <c r="L28" s="112"/>
      <c r="M28" s="113"/>
    </row>
    <row r="29" spans="1:13" ht="15" customHeight="1" x14ac:dyDescent="0.25">
      <c r="A29" s="12" t="s">
        <v>32</v>
      </c>
      <c r="B29" s="11">
        <v>334</v>
      </c>
      <c r="C29" s="10">
        <v>331</v>
      </c>
      <c r="D29" s="10">
        <v>348</v>
      </c>
      <c r="E29" s="10">
        <v>345</v>
      </c>
      <c r="F29" s="126">
        <v>310</v>
      </c>
      <c r="G29" s="85">
        <v>299</v>
      </c>
      <c r="H29" s="9">
        <v>291</v>
      </c>
      <c r="I29" s="8">
        <f>(G29-H29)/H29</f>
        <v>2.7491408934707903E-2</v>
      </c>
      <c r="J29" s="109"/>
      <c r="K29" s="109"/>
      <c r="L29" s="110">
        <v>298</v>
      </c>
      <c r="M29" s="94">
        <v>348</v>
      </c>
    </row>
    <row r="30" spans="1:13" ht="15" customHeight="1" thickBot="1" x14ac:dyDescent="0.3">
      <c r="A30" s="12"/>
      <c r="B30" s="11"/>
      <c r="C30" s="10"/>
      <c r="D30" s="10"/>
      <c r="E30" s="10"/>
      <c r="F30" s="126"/>
      <c r="G30" s="85"/>
      <c r="H30" s="9"/>
      <c r="I30" s="8"/>
      <c r="J30" s="109"/>
      <c r="K30" s="109"/>
      <c r="L30" s="110"/>
      <c r="M30" s="94"/>
    </row>
    <row r="31" spans="1:13" ht="15" customHeight="1" thickBot="1" x14ac:dyDescent="0.3">
      <c r="A31" s="26" t="s">
        <v>31</v>
      </c>
      <c r="B31" s="22">
        <v>529</v>
      </c>
      <c r="C31" s="19">
        <v>515</v>
      </c>
      <c r="D31" s="19">
        <v>487</v>
      </c>
      <c r="E31" s="19">
        <v>455</v>
      </c>
      <c r="F31" s="19">
        <v>453</v>
      </c>
      <c r="G31" s="18">
        <v>447</v>
      </c>
      <c r="H31" s="22">
        <v>632</v>
      </c>
      <c r="I31" s="21">
        <f>(G31-H31)/H31</f>
        <v>-0.29272151898734178</v>
      </c>
      <c r="J31" s="107">
        <v>395</v>
      </c>
      <c r="K31" s="107">
        <v>401</v>
      </c>
      <c r="L31" s="108">
        <v>569</v>
      </c>
      <c r="M31" s="108">
        <v>487</v>
      </c>
    </row>
    <row r="32" spans="1:13" ht="15" customHeight="1" thickBot="1" x14ac:dyDescent="0.3">
      <c r="A32" s="12"/>
      <c r="B32" s="11"/>
      <c r="C32" s="10"/>
      <c r="D32" s="10"/>
      <c r="E32" s="10"/>
      <c r="F32" s="126"/>
      <c r="G32" s="85"/>
      <c r="H32" s="9"/>
      <c r="I32" s="8"/>
      <c r="J32" s="109"/>
      <c r="K32" s="109"/>
      <c r="L32" s="110"/>
      <c r="M32" s="94"/>
    </row>
    <row r="33" spans="1:13" ht="15" customHeight="1" thickBot="1" x14ac:dyDescent="0.3">
      <c r="A33" s="6" t="s">
        <v>30</v>
      </c>
      <c r="B33" s="16"/>
      <c r="C33" s="14"/>
      <c r="D33" s="14"/>
      <c r="E33" s="14"/>
      <c r="F33" s="14"/>
      <c r="G33" s="13"/>
      <c r="H33" s="16"/>
      <c r="I33" s="15"/>
      <c r="J33" s="109">
        <v>619</v>
      </c>
      <c r="K33" s="109">
        <v>0</v>
      </c>
      <c r="L33" s="112"/>
      <c r="M33" s="113"/>
    </row>
    <row r="34" spans="1:13" ht="15" customHeight="1" thickBot="1" x14ac:dyDescent="0.3">
      <c r="A34" s="12"/>
      <c r="B34" s="11"/>
      <c r="C34" s="10"/>
      <c r="D34" s="10"/>
      <c r="E34" s="10"/>
      <c r="F34" s="126"/>
      <c r="G34" s="85"/>
      <c r="H34" s="9"/>
      <c r="I34" s="8"/>
      <c r="J34" s="109"/>
      <c r="K34" s="109"/>
      <c r="L34" s="110"/>
      <c r="M34" s="94"/>
    </row>
    <row r="35" spans="1:13" ht="15" customHeight="1" thickBot="1" x14ac:dyDescent="0.3">
      <c r="A35" s="26" t="s">
        <v>29</v>
      </c>
      <c r="B35" s="22">
        <v>3306</v>
      </c>
      <c r="C35" s="19">
        <v>3258</v>
      </c>
      <c r="D35" s="19">
        <v>3274</v>
      </c>
      <c r="E35" s="19">
        <v>3261</v>
      </c>
      <c r="F35" s="19">
        <v>3242</v>
      </c>
      <c r="G35" s="18">
        <v>3209</v>
      </c>
      <c r="H35" s="22">
        <v>3211</v>
      </c>
      <c r="I35" s="21">
        <f>(G35-H35)/H35</f>
        <v>-6.228589224540642E-4</v>
      </c>
      <c r="J35" s="107">
        <v>2337</v>
      </c>
      <c r="K35" s="107">
        <v>2492</v>
      </c>
      <c r="L35" s="108">
        <v>3199</v>
      </c>
      <c r="M35" s="108">
        <v>3274</v>
      </c>
    </row>
    <row r="36" spans="1:13" ht="15" customHeight="1" thickBot="1" x14ac:dyDescent="0.3">
      <c r="A36" s="28"/>
      <c r="B36" s="11"/>
      <c r="C36" s="29"/>
      <c r="D36" s="10"/>
      <c r="E36" s="10"/>
      <c r="F36" s="126"/>
      <c r="G36" s="85"/>
      <c r="H36" s="9"/>
      <c r="I36" s="8"/>
      <c r="J36" s="109"/>
      <c r="K36" s="109"/>
      <c r="L36" s="110"/>
      <c r="M36" s="94"/>
    </row>
    <row r="37" spans="1:13" ht="15" customHeight="1" thickBot="1" x14ac:dyDescent="0.3">
      <c r="A37" s="26" t="s">
        <v>28</v>
      </c>
      <c r="B37" s="22">
        <f t="shared" ref="B37:H37" si="1">+B38+B39+B41</f>
        <v>2049</v>
      </c>
      <c r="C37" s="19">
        <f t="shared" si="1"/>
        <v>2084</v>
      </c>
      <c r="D37" s="19">
        <f t="shared" si="1"/>
        <v>2106</v>
      </c>
      <c r="E37" s="19">
        <f t="shared" si="1"/>
        <v>2097</v>
      </c>
      <c r="F37" s="19">
        <f>SUM(F38:F41)</f>
        <v>2049</v>
      </c>
      <c r="G37" s="20">
        <f t="shared" si="1"/>
        <v>2091</v>
      </c>
      <c r="H37" s="22">
        <f t="shared" si="1"/>
        <v>1955</v>
      </c>
      <c r="I37" s="21">
        <f>(G37-H37)/H37</f>
        <v>6.9565217391304349E-2</v>
      </c>
      <c r="J37" s="107">
        <f>SUM(J38:J41)</f>
        <v>1878</v>
      </c>
      <c r="K37" s="107">
        <f>SUM(K38:K41)</f>
        <v>2034</v>
      </c>
      <c r="L37" s="108">
        <f>SUM(L38:L41)</f>
        <v>1952</v>
      </c>
      <c r="M37" s="108">
        <f>+M38+M39+M41</f>
        <v>2106</v>
      </c>
    </row>
    <row r="38" spans="1:13" ht="15" customHeight="1" x14ac:dyDescent="0.25">
      <c r="A38" s="28" t="s">
        <v>27</v>
      </c>
      <c r="B38" s="11">
        <v>1676</v>
      </c>
      <c r="C38" s="10">
        <v>1676</v>
      </c>
      <c r="D38" s="10">
        <v>1683</v>
      </c>
      <c r="E38" s="10">
        <v>1669</v>
      </c>
      <c r="F38" s="126">
        <v>1654</v>
      </c>
      <c r="G38" s="85">
        <v>1671</v>
      </c>
      <c r="H38" s="9">
        <v>1701</v>
      </c>
      <c r="I38" s="8">
        <f>(G38-H38)/H38</f>
        <v>-1.7636684303350969E-2</v>
      </c>
      <c r="J38" s="109">
        <v>1644</v>
      </c>
      <c r="K38" s="109">
        <v>1711</v>
      </c>
      <c r="L38" s="110">
        <v>1693</v>
      </c>
      <c r="M38" s="94">
        <v>1683</v>
      </c>
    </row>
    <row r="39" spans="1:13" ht="15" customHeight="1" x14ac:dyDescent="0.25">
      <c r="A39" s="28" t="s">
        <v>26</v>
      </c>
      <c r="B39" s="11">
        <v>373</v>
      </c>
      <c r="C39" s="10">
        <v>408</v>
      </c>
      <c r="D39" s="10">
        <v>423</v>
      </c>
      <c r="E39" s="10">
        <v>428</v>
      </c>
      <c r="F39" s="126">
        <v>395</v>
      </c>
      <c r="G39" s="85">
        <v>420</v>
      </c>
      <c r="H39" s="9">
        <v>0</v>
      </c>
      <c r="I39" s="8">
        <f>(H39-G39)/G39</f>
        <v>-1</v>
      </c>
      <c r="J39" s="109">
        <v>37</v>
      </c>
      <c r="K39" s="109">
        <v>75</v>
      </c>
      <c r="L39" s="110">
        <v>0</v>
      </c>
      <c r="M39" s="94">
        <v>423</v>
      </c>
    </row>
    <row r="40" spans="1:13" ht="15" customHeight="1" x14ac:dyDescent="0.25">
      <c r="A40" s="12" t="s">
        <v>25</v>
      </c>
      <c r="B40" s="16"/>
      <c r="C40" s="14"/>
      <c r="D40" s="14"/>
      <c r="E40" s="14"/>
      <c r="F40" s="14"/>
      <c r="G40" s="13"/>
      <c r="H40" s="16"/>
      <c r="I40" s="15"/>
      <c r="J40" s="109">
        <v>0</v>
      </c>
      <c r="K40" s="111"/>
      <c r="L40" s="112"/>
      <c r="M40" s="113"/>
    </row>
    <row r="41" spans="1:13" ht="15" customHeight="1" x14ac:dyDescent="0.25">
      <c r="A41" s="12" t="s">
        <v>24</v>
      </c>
      <c r="B41" s="11">
        <v>0</v>
      </c>
      <c r="C41" s="10">
        <v>0</v>
      </c>
      <c r="D41" s="10">
        <v>0</v>
      </c>
      <c r="E41" s="10">
        <v>0</v>
      </c>
      <c r="F41" s="126">
        <v>0</v>
      </c>
      <c r="G41" s="85">
        <v>0</v>
      </c>
      <c r="H41" s="9">
        <v>254</v>
      </c>
      <c r="I41" s="8">
        <f>(G41-H41)/H41</f>
        <v>-1</v>
      </c>
      <c r="J41" s="109">
        <v>197</v>
      </c>
      <c r="K41" s="109">
        <v>248</v>
      </c>
      <c r="L41" s="110">
        <v>259</v>
      </c>
      <c r="M41" s="94">
        <v>0</v>
      </c>
    </row>
    <row r="42" spans="1:13" ht="15" customHeight="1" thickBot="1" x14ac:dyDescent="0.3">
      <c r="A42" s="12"/>
      <c r="B42" s="27"/>
      <c r="C42" s="10"/>
      <c r="D42" s="25"/>
      <c r="E42" s="10"/>
      <c r="F42" s="126"/>
      <c r="G42" s="85"/>
      <c r="H42" s="9"/>
      <c r="I42" s="8"/>
      <c r="J42" s="109"/>
      <c r="K42" s="109"/>
      <c r="L42" s="110"/>
      <c r="M42" s="94"/>
    </row>
    <row r="43" spans="1:13" ht="15" customHeight="1" thickBot="1" x14ac:dyDescent="0.3">
      <c r="A43" s="26" t="s">
        <v>23</v>
      </c>
      <c r="B43" s="22">
        <f t="shared" ref="B43:G43" si="2">+B44+B45</f>
        <v>380</v>
      </c>
      <c r="C43" s="19">
        <f t="shared" si="2"/>
        <v>386</v>
      </c>
      <c r="D43" s="19">
        <f t="shared" si="2"/>
        <v>385</v>
      </c>
      <c r="E43" s="19">
        <f t="shared" si="2"/>
        <v>383</v>
      </c>
      <c r="F43" s="19">
        <f>SUM(F44:F45)</f>
        <v>370</v>
      </c>
      <c r="G43" s="20">
        <f t="shared" si="2"/>
        <v>378</v>
      </c>
      <c r="H43" s="22">
        <f>SUM(H44:H45)</f>
        <v>373</v>
      </c>
      <c r="I43" s="21">
        <f>(G43-H43)/H43</f>
        <v>1.3404825737265416E-2</v>
      </c>
      <c r="J43" s="107">
        <f>SUM(J44:J45)</f>
        <v>359</v>
      </c>
      <c r="K43" s="107">
        <f>SUM(K44:K45)</f>
        <v>372</v>
      </c>
      <c r="L43" s="108">
        <f>SUM(L44:L45)</f>
        <v>368</v>
      </c>
      <c r="M43" s="108">
        <f>SUM(M44:M45)</f>
        <v>385</v>
      </c>
    </row>
    <row r="44" spans="1:13" ht="15" customHeight="1" x14ac:dyDescent="0.25">
      <c r="A44" s="12" t="s">
        <v>22</v>
      </c>
      <c r="B44" s="11">
        <v>358</v>
      </c>
      <c r="C44" s="10">
        <v>367</v>
      </c>
      <c r="D44" s="10">
        <v>372</v>
      </c>
      <c r="E44" s="10">
        <v>361</v>
      </c>
      <c r="F44" s="126">
        <v>355</v>
      </c>
      <c r="G44" s="85">
        <v>361</v>
      </c>
      <c r="H44" s="9">
        <v>352</v>
      </c>
      <c r="I44" s="8">
        <f>(G44-H44)/H44</f>
        <v>2.556818181818182E-2</v>
      </c>
      <c r="J44" s="109">
        <v>348</v>
      </c>
      <c r="K44" s="109">
        <v>352</v>
      </c>
      <c r="L44" s="110">
        <v>347</v>
      </c>
      <c r="M44" s="94">
        <v>372</v>
      </c>
    </row>
    <row r="45" spans="1:13" ht="15" customHeight="1" x14ac:dyDescent="0.25">
      <c r="A45" s="12" t="s">
        <v>21</v>
      </c>
      <c r="B45" s="11">
        <v>22</v>
      </c>
      <c r="C45" s="10">
        <v>19</v>
      </c>
      <c r="D45" s="10">
        <v>13</v>
      </c>
      <c r="E45" s="10">
        <v>22</v>
      </c>
      <c r="F45" s="126">
        <v>15</v>
      </c>
      <c r="G45" s="85">
        <v>17</v>
      </c>
      <c r="H45" s="9">
        <v>21</v>
      </c>
      <c r="I45" s="8">
        <f>(G45-H45)/H45</f>
        <v>-0.19047619047619047</v>
      </c>
      <c r="J45" s="109">
        <v>11</v>
      </c>
      <c r="K45" s="109">
        <v>20</v>
      </c>
      <c r="L45" s="110">
        <v>21</v>
      </c>
      <c r="M45" s="94">
        <v>13</v>
      </c>
    </row>
    <row r="46" spans="1:13" ht="15" customHeight="1" thickBot="1" x14ac:dyDescent="0.3">
      <c r="A46" s="12"/>
      <c r="B46" s="11"/>
      <c r="C46" s="10"/>
      <c r="D46" s="25"/>
      <c r="E46" s="10"/>
      <c r="F46" s="126"/>
      <c r="G46" s="85"/>
      <c r="H46" s="9"/>
      <c r="I46" s="8"/>
      <c r="J46" s="109"/>
      <c r="K46" s="109"/>
      <c r="L46" s="110"/>
      <c r="M46" s="94"/>
    </row>
    <row r="47" spans="1:13" ht="15" customHeight="1" thickBot="1" x14ac:dyDescent="0.3">
      <c r="A47" s="24" t="s">
        <v>20</v>
      </c>
      <c r="B47" s="22">
        <f t="shared" ref="B47:G47" si="3">SUM(B51:B66)</f>
        <v>976</v>
      </c>
      <c r="C47" s="19">
        <f t="shared" si="3"/>
        <v>1005</v>
      </c>
      <c r="D47" s="19">
        <f t="shared" si="3"/>
        <v>988</v>
      </c>
      <c r="E47" s="19">
        <f t="shared" si="3"/>
        <v>985</v>
      </c>
      <c r="F47" s="19">
        <f>SUM(F48:F66)</f>
        <v>1025</v>
      </c>
      <c r="G47" s="20">
        <f t="shared" si="3"/>
        <v>1028</v>
      </c>
      <c r="H47" s="22">
        <f>SUM(H48:H66)</f>
        <v>999</v>
      </c>
      <c r="I47" s="21">
        <f>(G47-H47)/H47</f>
        <v>2.9029029029029031E-2</v>
      </c>
      <c r="J47" s="107">
        <f>SUM(J48:J66)</f>
        <v>845</v>
      </c>
      <c r="K47" s="107">
        <f>SUM(K48:K66)</f>
        <v>505</v>
      </c>
      <c r="L47" s="108">
        <f>SUM(L48:L66)</f>
        <v>984</v>
      </c>
      <c r="M47" s="108">
        <f>+M51+M52+M53+M54+M55+M56+M57+M58+M59+M60+M61+M63+M66</f>
        <v>988</v>
      </c>
    </row>
    <row r="48" spans="1:13" ht="15" customHeight="1" x14ac:dyDescent="0.25">
      <c r="A48" s="12" t="s">
        <v>19</v>
      </c>
      <c r="B48" s="16"/>
      <c r="C48" s="14"/>
      <c r="D48" s="14"/>
      <c r="E48" s="14"/>
      <c r="F48" s="14"/>
      <c r="G48" s="13"/>
      <c r="H48" s="16"/>
      <c r="I48" s="15"/>
      <c r="J48" s="111"/>
      <c r="K48" s="111"/>
      <c r="L48" s="112"/>
      <c r="M48" s="113"/>
    </row>
    <row r="49" spans="1:13" ht="15" customHeight="1" x14ac:dyDescent="0.25">
      <c r="A49" s="12" t="s">
        <v>18</v>
      </c>
      <c r="B49" s="16"/>
      <c r="C49" s="14"/>
      <c r="D49" s="14"/>
      <c r="E49" s="14"/>
      <c r="F49" s="14"/>
      <c r="G49" s="13"/>
      <c r="H49" s="16"/>
      <c r="I49" s="15"/>
      <c r="J49" s="111"/>
      <c r="K49" s="111"/>
      <c r="L49" s="112"/>
      <c r="M49" s="113"/>
    </row>
    <row r="50" spans="1:13" ht="15" customHeight="1" x14ac:dyDescent="0.25">
      <c r="A50" s="12" t="s">
        <v>17</v>
      </c>
      <c r="B50" s="16"/>
      <c r="C50" s="14"/>
      <c r="D50" s="14"/>
      <c r="E50" s="14"/>
      <c r="F50" s="14"/>
      <c r="G50" s="13"/>
      <c r="H50" s="16"/>
      <c r="I50" s="15"/>
      <c r="J50" s="109">
        <v>244</v>
      </c>
      <c r="K50" s="109">
        <v>0</v>
      </c>
      <c r="L50" s="112"/>
      <c r="M50" s="113"/>
    </row>
    <row r="51" spans="1:13" ht="15" customHeight="1" x14ac:dyDescent="0.25">
      <c r="A51" s="12" t="s">
        <v>16</v>
      </c>
      <c r="B51" s="11">
        <v>30</v>
      </c>
      <c r="C51" s="10">
        <v>30</v>
      </c>
      <c r="D51" s="10">
        <v>11</v>
      </c>
      <c r="E51" s="10">
        <v>10</v>
      </c>
      <c r="F51" s="126">
        <v>0</v>
      </c>
      <c r="G51" s="85">
        <v>0</v>
      </c>
      <c r="H51" s="9">
        <v>31</v>
      </c>
      <c r="I51" s="8">
        <f t="shared" ref="I51:I61" si="4">(G51-H51)/H51</f>
        <v>-1</v>
      </c>
      <c r="J51" s="109">
        <v>21</v>
      </c>
      <c r="K51" s="109">
        <v>16</v>
      </c>
      <c r="L51" s="110">
        <v>30</v>
      </c>
      <c r="M51" s="94">
        <v>11</v>
      </c>
    </row>
    <row r="52" spans="1:13" ht="15" customHeight="1" x14ac:dyDescent="0.25">
      <c r="A52" s="12" t="s">
        <v>15</v>
      </c>
      <c r="B52" s="11">
        <v>26</v>
      </c>
      <c r="C52" s="10">
        <v>25</v>
      </c>
      <c r="D52" s="10">
        <v>26</v>
      </c>
      <c r="E52" s="10">
        <v>27</v>
      </c>
      <c r="F52" s="126">
        <v>26</v>
      </c>
      <c r="G52" s="85">
        <v>27</v>
      </c>
      <c r="H52" s="9">
        <v>27</v>
      </c>
      <c r="I52" s="8">
        <f t="shared" si="4"/>
        <v>0</v>
      </c>
      <c r="J52" s="109">
        <v>35</v>
      </c>
      <c r="K52" s="109">
        <v>29</v>
      </c>
      <c r="L52" s="110">
        <v>25</v>
      </c>
      <c r="M52" s="94">
        <v>26</v>
      </c>
    </row>
    <row r="53" spans="1:13" ht="15" customHeight="1" x14ac:dyDescent="0.25">
      <c r="A53" s="12" t="s">
        <v>14</v>
      </c>
      <c r="B53" s="11">
        <v>29</v>
      </c>
      <c r="C53" s="10">
        <v>29</v>
      </c>
      <c r="D53" s="10">
        <v>31</v>
      </c>
      <c r="E53" s="10">
        <v>30</v>
      </c>
      <c r="F53" s="126">
        <v>33</v>
      </c>
      <c r="G53" s="85">
        <v>33</v>
      </c>
      <c r="H53" s="9">
        <v>34</v>
      </c>
      <c r="I53" s="8">
        <f t="shared" si="4"/>
        <v>-2.9411764705882353E-2</v>
      </c>
      <c r="J53" s="109">
        <v>19</v>
      </c>
      <c r="K53" s="109">
        <v>15</v>
      </c>
      <c r="L53" s="110">
        <v>30</v>
      </c>
      <c r="M53" s="94">
        <v>31</v>
      </c>
    </row>
    <row r="54" spans="1:13" ht="15" customHeight="1" x14ac:dyDescent="0.25">
      <c r="A54" s="12" t="s">
        <v>13</v>
      </c>
      <c r="B54" s="11">
        <v>50</v>
      </c>
      <c r="C54" s="10">
        <v>48</v>
      </c>
      <c r="D54" s="10">
        <v>50</v>
      </c>
      <c r="E54" s="10">
        <v>52</v>
      </c>
      <c r="F54" s="126">
        <v>57</v>
      </c>
      <c r="G54" s="85">
        <v>54</v>
      </c>
      <c r="H54" s="9">
        <v>46</v>
      </c>
      <c r="I54" s="8">
        <f t="shared" si="4"/>
        <v>0.17391304347826086</v>
      </c>
      <c r="J54" s="109">
        <v>26</v>
      </c>
      <c r="K54" s="109">
        <v>13</v>
      </c>
      <c r="L54" s="110">
        <v>49</v>
      </c>
      <c r="M54" s="94">
        <v>50</v>
      </c>
    </row>
    <row r="55" spans="1:13" ht="15" customHeight="1" x14ac:dyDescent="0.25">
      <c r="A55" s="12" t="s">
        <v>12</v>
      </c>
      <c r="B55" s="11">
        <v>25</v>
      </c>
      <c r="C55" s="10">
        <v>22</v>
      </c>
      <c r="D55" s="10">
        <v>23</v>
      </c>
      <c r="E55" s="10">
        <v>26</v>
      </c>
      <c r="F55" s="126">
        <v>30</v>
      </c>
      <c r="G55" s="85">
        <v>31</v>
      </c>
      <c r="H55" s="9">
        <v>30</v>
      </c>
      <c r="I55" s="8">
        <f t="shared" si="4"/>
        <v>3.3333333333333333E-2</v>
      </c>
      <c r="J55" s="109">
        <v>22</v>
      </c>
      <c r="K55" s="109">
        <v>8</v>
      </c>
      <c r="L55" s="110">
        <v>31</v>
      </c>
      <c r="M55" s="94">
        <v>23</v>
      </c>
    </row>
    <row r="56" spans="1:13" ht="15" customHeight="1" x14ac:dyDescent="0.25">
      <c r="A56" s="12" t="s">
        <v>11</v>
      </c>
      <c r="B56" s="11">
        <v>129</v>
      </c>
      <c r="C56" s="10">
        <v>170</v>
      </c>
      <c r="D56" s="10">
        <v>172</v>
      </c>
      <c r="E56" s="10">
        <v>140</v>
      </c>
      <c r="F56" s="126">
        <v>157</v>
      </c>
      <c r="G56" s="85">
        <v>155</v>
      </c>
      <c r="H56" s="9">
        <v>176</v>
      </c>
      <c r="I56" s="8">
        <f t="shared" si="4"/>
        <v>-0.11931818181818182</v>
      </c>
      <c r="J56" s="109">
        <v>83</v>
      </c>
      <c r="K56" s="109">
        <v>0</v>
      </c>
      <c r="L56" s="110">
        <v>174</v>
      </c>
      <c r="M56" s="94">
        <v>172</v>
      </c>
    </row>
    <row r="57" spans="1:13" ht="15" customHeight="1" x14ac:dyDescent="0.25">
      <c r="A57" s="12" t="s">
        <v>10</v>
      </c>
      <c r="B57" s="11">
        <v>122</v>
      </c>
      <c r="C57" s="10">
        <v>122</v>
      </c>
      <c r="D57" s="10">
        <v>127</v>
      </c>
      <c r="E57" s="10">
        <v>126</v>
      </c>
      <c r="F57" s="126">
        <v>125</v>
      </c>
      <c r="G57" s="85">
        <v>129</v>
      </c>
      <c r="H57" s="9">
        <v>126</v>
      </c>
      <c r="I57" s="8">
        <f t="shared" si="4"/>
        <v>2.3809523809523808E-2</v>
      </c>
      <c r="J57" s="109">
        <v>107</v>
      </c>
      <c r="K57" s="109">
        <v>102</v>
      </c>
      <c r="L57" s="110">
        <v>126</v>
      </c>
      <c r="M57" s="94">
        <v>127</v>
      </c>
    </row>
    <row r="58" spans="1:13" ht="15" customHeight="1" x14ac:dyDescent="0.25">
      <c r="A58" s="12" t="s">
        <v>9</v>
      </c>
      <c r="B58" s="11">
        <v>57</v>
      </c>
      <c r="C58" s="10">
        <v>57</v>
      </c>
      <c r="D58" s="10">
        <v>51</v>
      </c>
      <c r="E58" s="10">
        <v>57</v>
      </c>
      <c r="F58" s="126">
        <v>64</v>
      </c>
      <c r="G58" s="85">
        <v>62</v>
      </c>
      <c r="H58" s="9">
        <v>50</v>
      </c>
      <c r="I58" s="8">
        <f t="shared" si="4"/>
        <v>0.24</v>
      </c>
      <c r="J58" s="109">
        <v>59</v>
      </c>
      <c r="K58" s="109">
        <v>39</v>
      </c>
      <c r="L58" s="110">
        <v>53</v>
      </c>
      <c r="M58" s="94">
        <v>51</v>
      </c>
    </row>
    <row r="59" spans="1:13" ht="15" customHeight="1" x14ac:dyDescent="0.25">
      <c r="A59" s="12" t="s">
        <v>8</v>
      </c>
      <c r="B59" s="11">
        <v>120</v>
      </c>
      <c r="C59" s="10">
        <v>128</v>
      </c>
      <c r="D59" s="10">
        <v>130</v>
      </c>
      <c r="E59" s="10">
        <v>132</v>
      </c>
      <c r="F59" s="126">
        <v>132</v>
      </c>
      <c r="G59" s="85">
        <v>133</v>
      </c>
      <c r="H59" s="9">
        <v>112</v>
      </c>
      <c r="I59" s="8">
        <f t="shared" si="4"/>
        <v>0.1875</v>
      </c>
      <c r="J59" s="109">
        <v>38</v>
      </c>
      <c r="K59" s="109">
        <v>68</v>
      </c>
      <c r="L59" s="110">
        <v>116</v>
      </c>
      <c r="M59" s="94">
        <v>130</v>
      </c>
    </row>
    <row r="60" spans="1:13" ht="15" customHeight="1" x14ac:dyDescent="0.25">
      <c r="A60" s="12" t="s">
        <v>7</v>
      </c>
      <c r="B60" s="11">
        <v>29</v>
      </c>
      <c r="C60" s="10">
        <v>26</v>
      </c>
      <c r="D60" s="10">
        <v>27</v>
      </c>
      <c r="E60" s="10">
        <v>32</v>
      </c>
      <c r="F60" s="127">
        <v>32</v>
      </c>
      <c r="G60" s="86">
        <v>30</v>
      </c>
      <c r="H60" s="17">
        <v>33</v>
      </c>
      <c r="I60" s="8">
        <f t="shared" si="4"/>
        <v>-9.0909090909090912E-2</v>
      </c>
      <c r="J60" s="114"/>
      <c r="K60" s="114"/>
      <c r="L60" s="115">
        <v>24</v>
      </c>
      <c r="M60" s="116">
        <v>27</v>
      </c>
    </row>
    <row r="61" spans="1:13" ht="15" customHeight="1" x14ac:dyDescent="0.25">
      <c r="A61" s="12" t="s">
        <v>6</v>
      </c>
      <c r="B61" s="11">
        <v>38</v>
      </c>
      <c r="C61" s="10">
        <v>38</v>
      </c>
      <c r="D61" s="10">
        <v>39</v>
      </c>
      <c r="E61" s="10">
        <v>38</v>
      </c>
      <c r="F61" s="127">
        <v>38</v>
      </c>
      <c r="G61" s="86">
        <v>39</v>
      </c>
      <c r="H61" s="17">
        <v>38</v>
      </c>
      <c r="I61" s="8">
        <f t="shared" si="4"/>
        <v>2.6315789473684209E-2</v>
      </c>
      <c r="J61" s="114">
        <v>23</v>
      </c>
      <c r="K61" s="114">
        <v>27</v>
      </c>
      <c r="L61" s="115">
        <v>39</v>
      </c>
      <c r="M61" s="116">
        <v>39</v>
      </c>
    </row>
    <row r="62" spans="1:13" ht="15" customHeight="1" x14ac:dyDescent="0.25">
      <c r="A62" s="12" t="s">
        <v>5</v>
      </c>
      <c r="B62" s="16"/>
      <c r="C62" s="14"/>
      <c r="D62" s="14"/>
      <c r="E62" s="14"/>
      <c r="F62" s="14"/>
      <c r="G62" s="13"/>
      <c r="H62" s="16"/>
      <c r="I62" s="15"/>
      <c r="J62" s="111"/>
      <c r="K62" s="111"/>
      <c r="L62" s="112"/>
      <c r="M62" s="112"/>
    </row>
    <row r="63" spans="1:13" ht="15" customHeight="1" x14ac:dyDescent="0.25">
      <c r="A63" s="12" t="s">
        <v>4</v>
      </c>
      <c r="B63" s="11">
        <v>187</v>
      </c>
      <c r="C63" s="10">
        <v>175</v>
      </c>
      <c r="D63" s="10">
        <v>171</v>
      </c>
      <c r="E63" s="10">
        <v>186</v>
      </c>
      <c r="F63" s="126">
        <v>193</v>
      </c>
      <c r="G63" s="85">
        <v>190</v>
      </c>
      <c r="H63" s="9">
        <v>175</v>
      </c>
      <c r="I63" s="8">
        <f>(G63-H63)/H63</f>
        <v>8.5714285714285715E-2</v>
      </c>
      <c r="J63" s="109">
        <v>85</v>
      </c>
      <c r="K63" s="109">
        <v>106</v>
      </c>
      <c r="L63" s="110">
        <v>165</v>
      </c>
      <c r="M63" s="94">
        <v>171</v>
      </c>
    </row>
    <row r="64" spans="1:13" ht="15" customHeight="1" x14ac:dyDescent="0.25">
      <c r="A64" s="12" t="s">
        <v>3</v>
      </c>
      <c r="B64" s="16"/>
      <c r="C64" s="14"/>
      <c r="D64" s="14"/>
      <c r="E64" s="14"/>
      <c r="F64" s="14"/>
      <c r="G64" s="13"/>
      <c r="H64" s="16"/>
      <c r="I64" s="15"/>
      <c r="J64" s="117"/>
      <c r="K64" s="117"/>
      <c r="L64" s="113"/>
      <c r="M64" s="113"/>
    </row>
    <row r="65" spans="1:13" ht="15" customHeight="1" x14ac:dyDescent="0.25">
      <c r="A65" s="12" t="s">
        <v>2</v>
      </c>
      <c r="B65" s="16"/>
      <c r="C65" s="14"/>
      <c r="D65" s="14"/>
      <c r="E65" s="14"/>
      <c r="F65" s="14"/>
      <c r="G65" s="13"/>
      <c r="H65" s="16"/>
      <c r="I65" s="15"/>
      <c r="J65" s="117"/>
      <c r="K65" s="117"/>
      <c r="L65" s="113"/>
      <c r="M65" s="113"/>
    </row>
    <row r="66" spans="1:13" ht="15" customHeight="1" thickBot="1" x14ac:dyDescent="0.3">
      <c r="A66" s="12" t="s">
        <v>1</v>
      </c>
      <c r="B66" s="11">
        <v>134</v>
      </c>
      <c r="C66" s="10">
        <v>135</v>
      </c>
      <c r="D66" s="10">
        <v>130</v>
      </c>
      <c r="E66" s="10">
        <v>129</v>
      </c>
      <c r="F66" s="126">
        <v>138</v>
      </c>
      <c r="G66" s="85">
        <v>145</v>
      </c>
      <c r="H66" s="9">
        <v>121</v>
      </c>
      <c r="I66" s="8">
        <f>(G66-H66)/H66</f>
        <v>0.19834710743801653</v>
      </c>
      <c r="J66" s="109">
        <v>83</v>
      </c>
      <c r="K66" s="109">
        <v>82</v>
      </c>
      <c r="L66" s="110">
        <v>122</v>
      </c>
      <c r="M66" s="94">
        <v>130</v>
      </c>
    </row>
    <row r="67" spans="1:13" ht="15" customHeight="1" thickBot="1" x14ac:dyDescent="0.3">
      <c r="A67" s="6" t="s">
        <v>0</v>
      </c>
      <c r="B67" s="5"/>
      <c r="C67" s="3"/>
      <c r="D67" s="3"/>
      <c r="E67" s="3"/>
      <c r="F67" s="3"/>
      <c r="G67" s="280"/>
      <c r="H67" s="5"/>
      <c r="I67" s="4"/>
      <c r="J67" s="118"/>
      <c r="K67" s="118"/>
      <c r="L67" s="119"/>
      <c r="M67" s="119"/>
    </row>
    <row r="68" spans="1:13" x14ac:dyDescent="0.2">
      <c r="B68" s="2"/>
    </row>
    <row r="69" spans="1:13" x14ac:dyDescent="0.2">
      <c r="B69" s="2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70" orientation="portrait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38"/>
  <sheetViews>
    <sheetView showGridLines="0" zoomScale="115" zoomScaleNormal="115" workbookViewId="0">
      <selection activeCell="B24" sqref="B24"/>
    </sheetView>
  </sheetViews>
  <sheetFormatPr defaultColWidth="9.109375" defaultRowHeight="13.8" x14ac:dyDescent="0.25"/>
  <cols>
    <col min="1" max="1" width="32.88671875" style="156" customWidth="1"/>
    <col min="2" max="2" width="7.109375" style="192" customWidth="1"/>
    <col min="3" max="3" width="7.44140625" style="192" customWidth="1"/>
    <col min="4" max="4" width="6.44140625" style="192" customWidth="1"/>
    <col min="5" max="5" width="7" style="192" customWidth="1"/>
    <col min="6" max="6" width="7.109375" style="192" customWidth="1"/>
    <col min="7" max="7" width="7.44140625" style="192" customWidth="1"/>
    <col min="8" max="8" width="11.6640625" style="192" customWidth="1"/>
    <col min="9" max="9" width="14" style="192" customWidth="1"/>
    <col min="10" max="10" width="6.88671875" style="192" customWidth="1"/>
    <col min="11" max="11" width="6.6640625" style="192" customWidth="1"/>
    <col min="12" max="13" width="6.88671875" style="192" customWidth="1"/>
    <col min="14" max="16384" width="9.109375" style="156"/>
  </cols>
  <sheetData>
    <row r="2" spans="1:13" ht="14.4" thickBot="1" x14ac:dyDescent="0.3">
      <c r="A2" s="295" t="s">
        <v>70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3" ht="15" customHeight="1" x14ac:dyDescent="0.25">
      <c r="A3" s="157"/>
      <c r="B3" s="296" t="s">
        <v>51</v>
      </c>
      <c r="C3" s="297"/>
      <c r="D3" s="297"/>
      <c r="E3" s="297"/>
      <c r="F3" s="297"/>
      <c r="G3" s="297"/>
      <c r="H3" s="304"/>
      <c r="I3" s="305"/>
      <c r="J3" s="298" t="s">
        <v>69</v>
      </c>
      <c r="K3" s="299"/>
      <c r="L3" s="299"/>
      <c r="M3" s="300"/>
    </row>
    <row r="4" spans="1:13" x14ac:dyDescent="0.25">
      <c r="A4" s="158"/>
      <c r="B4" s="159" t="s">
        <v>107</v>
      </c>
      <c r="C4" s="159" t="s">
        <v>108</v>
      </c>
      <c r="D4" s="159" t="s">
        <v>109</v>
      </c>
      <c r="E4" s="159" t="s">
        <v>113</v>
      </c>
      <c r="F4" s="159" t="s">
        <v>48</v>
      </c>
      <c r="G4" s="194" t="s">
        <v>111</v>
      </c>
      <c r="H4" s="293" t="s">
        <v>114</v>
      </c>
      <c r="I4" s="294"/>
      <c r="J4" s="160">
        <v>2021</v>
      </c>
      <c r="K4" s="160">
        <v>2022</v>
      </c>
      <c r="L4" s="161">
        <v>2023</v>
      </c>
      <c r="M4" s="161">
        <v>2024</v>
      </c>
    </row>
    <row r="5" spans="1:13" x14ac:dyDescent="0.25">
      <c r="A5" s="162" t="s">
        <v>68</v>
      </c>
      <c r="B5" s="163">
        <f t="shared" ref="B5:G5" si="0">+B7</f>
        <v>1036</v>
      </c>
      <c r="C5" s="163">
        <f t="shared" si="0"/>
        <v>1012</v>
      </c>
      <c r="D5" s="163">
        <f t="shared" si="0"/>
        <v>975</v>
      </c>
      <c r="E5" s="163">
        <f t="shared" si="0"/>
        <v>992</v>
      </c>
      <c r="F5" s="164">
        <f t="shared" si="0"/>
        <v>1072</v>
      </c>
      <c r="G5" s="229">
        <f t="shared" si="0"/>
        <v>1049</v>
      </c>
      <c r="H5" s="232">
        <f>(H7+H10+H15)</f>
        <v>1127</v>
      </c>
      <c r="I5" s="165">
        <f>(G5-H5)/H5</f>
        <v>-6.9210292812777283E-2</v>
      </c>
      <c r="J5" s="166">
        <f>(J7+J10+J15)</f>
        <v>1226</v>
      </c>
      <c r="K5" s="167">
        <f>(K7+K10+K15)</f>
        <v>1091</v>
      </c>
      <c r="L5" s="168">
        <f>(L7+L10+L15)</f>
        <v>1277</v>
      </c>
      <c r="M5" s="168">
        <f>(M7+M10+M15)</f>
        <v>975</v>
      </c>
    </row>
    <row r="6" spans="1:13" x14ac:dyDescent="0.25">
      <c r="A6" s="169"/>
      <c r="B6" s="170"/>
      <c r="C6" s="171"/>
      <c r="D6" s="170"/>
      <c r="E6" s="172"/>
      <c r="F6" s="173"/>
      <c r="G6" s="230"/>
      <c r="H6" s="180"/>
      <c r="I6" s="175"/>
      <c r="J6" s="176"/>
      <c r="K6" s="177"/>
      <c r="L6" s="178"/>
      <c r="M6" s="178"/>
    </row>
    <row r="7" spans="1:13" x14ac:dyDescent="0.25">
      <c r="A7" s="179" t="s">
        <v>67</v>
      </c>
      <c r="B7" s="170">
        <v>1036</v>
      </c>
      <c r="C7" s="171">
        <v>1012</v>
      </c>
      <c r="D7" s="170">
        <v>975</v>
      </c>
      <c r="E7" s="172">
        <v>992</v>
      </c>
      <c r="F7" s="173">
        <v>1072</v>
      </c>
      <c r="G7" s="230">
        <v>1049</v>
      </c>
      <c r="H7" s="180">
        <v>1127</v>
      </c>
      <c r="I7" s="181">
        <f>(G7-H7)/H7</f>
        <v>-6.9210292812777283E-2</v>
      </c>
      <c r="J7" s="182">
        <v>1053</v>
      </c>
      <c r="K7" s="182">
        <f>SUM(K8:K8)</f>
        <v>1091</v>
      </c>
      <c r="L7" s="183">
        <f>+L8</f>
        <v>1277</v>
      </c>
      <c r="M7" s="183">
        <v>975</v>
      </c>
    </row>
    <row r="8" spans="1:13" x14ac:dyDescent="0.25">
      <c r="A8" s="169" t="s">
        <v>34</v>
      </c>
      <c r="B8" s="170">
        <v>1036</v>
      </c>
      <c r="C8" s="170">
        <v>1012</v>
      </c>
      <c r="D8" s="170">
        <v>975</v>
      </c>
      <c r="E8" s="184">
        <v>992</v>
      </c>
      <c r="F8" s="173">
        <v>1072</v>
      </c>
      <c r="G8" s="230">
        <v>1049</v>
      </c>
      <c r="H8" s="180">
        <v>1127</v>
      </c>
      <c r="I8" s="181">
        <f>(G8-H8)/H8</f>
        <v>-6.9210292812777283E-2</v>
      </c>
      <c r="J8" s="182">
        <v>1053</v>
      </c>
      <c r="K8" s="182">
        <v>1091</v>
      </c>
      <c r="L8" s="183">
        <v>1277</v>
      </c>
      <c r="M8" s="183">
        <v>975</v>
      </c>
    </row>
    <row r="9" spans="1:13" x14ac:dyDescent="0.25">
      <c r="A9" s="169"/>
      <c r="B9" s="184"/>
      <c r="C9" s="172"/>
      <c r="D9" s="184"/>
      <c r="E9" s="172"/>
      <c r="F9" s="173"/>
      <c r="G9" s="230"/>
      <c r="H9" s="180"/>
      <c r="I9" s="181"/>
      <c r="J9" s="177"/>
      <c r="K9" s="177"/>
      <c r="L9" s="185"/>
      <c r="M9" s="185"/>
    </row>
    <row r="10" spans="1:13" x14ac:dyDescent="0.25">
      <c r="A10" s="179" t="s">
        <v>66</v>
      </c>
      <c r="B10" s="184"/>
      <c r="C10" s="172"/>
      <c r="D10" s="184"/>
      <c r="E10" s="172"/>
      <c r="F10" s="173"/>
      <c r="G10" s="230"/>
      <c r="H10" s="180"/>
      <c r="I10" s="181"/>
      <c r="J10" s="177"/>
      <c r="K10" s="177"/>
      <c r="L10" s="185"/>
      <c r="M10" s="185"/>
    </row>
    <row r="11" spans="1:13" x14ac:dyDescent="0.25">
      <c r="A11" s="169" t="s">
        <v>34</v>
      </c>
      <c r="B11" s="184"/>
      <c r="C11" s="172"/>
      <c r="D11" s="184"/>
      <c r="E11" s="172"/>
      <c r="F11" s="173"/>
      <c r="G11" s="230"/>
      <c r="H11" s="180"/>
      <c r="I11" s="181"/>
      <c r="J11" s="177"/>
      <c r="K11" s="177"/>
      <c r="L11" s="185"/>
      <c r="M11" s="185"/>
    </row>
    <row r="12" spans="1:13" x14ac:dyDescent="0.25">
      <c r="A12" s="169"/>
      <c r="B12" s="184"/>
      <c r="C12" s="172"/>
      <c r="D12" s="184"/>
      <c r="E12" s="172"/>
      <c r="F12" s="173"/>
      <c r="G12" s="230"/>
      <c r="H12" s="180"/>
      <c r="I12" s="181"/>
      <c r="J12" s="177"/>
      <c r="K12" s="177"/>
      <c r="L12" s="185"/>
      <c r="M12" s="185"/>
    </row>
    <row r="13" spans="1:13" x14ac:dyDescent="0.25">
      <c r="A13" s="169" t="s">
        <v>65</v>
      </c>
      <c r="B13" s="184"/>
      <c r="C13" s="172"/>
      <c r="D13" s="184"/>
      <c r="E13" s="184"/>
      <c r="F13" s="173"/>
      <c r="G13" s="230"/>
      <c r="H13" s="180"/>
      <c r="I13" s="181"/>
      <c r="J13" s="177"/>
      <c r="K13" s="177"/>
      <c r="L13" s="185"/>
      <c r="M13" s="185"/>
    </row>
    <row r="14" spans="1:13" x14ac:dyDescent="0.25">
      <c r="A14" s="169"/>
      <c r="B14" s="184"/>
      <c r="C14" s="184"/>
      <c r="D14" s="184"/>
      <c r="E14" s="184"/>
      <c r="F14" s="173"/>
      <c r="G14" s="230"/>
      <c r="H14" s="180"/>
      <c r="I14" s="181"/>
      <c r="J14" s="177"/>
      <c r="K14" s="177"/>
      <c r="L14" s="185"/>
      <c r="M14" s="185"/>
    </row>
    <row r="15" spans="1:13" x14ac:dyDescent="0.25">
      <c r="A15" s="179" t="s">
        <v>64</v>
      </c>
      <c r="B15" s="184"/>
      <c r="C15" s="184"/>
      <c r="D15" s="184"/>
      <c r="E15" s="184"/>
      <c r="F15" s="173"/>
      <c r="G15" s="123"/>
      <c r="H15" s="180"/>
      <c r="I15" s="181"/>
      <c r="J15" s="182">
        <f>SUM(J16:J17)</f>
        <v>173</v>
      </c>
      <c r="K15" s="182"/>
      <c r="L15" s="183"/>
      <c r="M15" s="183"/>
    </row>
    <row r="16" spans="1:13" x14ac:dyDescent="0.25">
      <c r="A16" s="169" t="s">
        <v>34</v>
      </c>
      <c r="B16" s="184"/>
      <c r="C16" s="184"/>
      <c r="D16" s="184"/>
      <c r="E16" s="184"/>
      <c r="F16" s="184"/>
      <c r="G16" s="123"/>
      <c r="H16" s="180"/>
      <c r="I16" s="181"/>
      <c r="J16" s="182">
        <v>173</v>
      </c>
      <c r="K16" s="182"/>
      <c r="L16" s="183"/>
      <c r="M16" s="183"/>
    </row>
    <row r="17" spans="1:14" ht="14.4" thickBot="1" x14ac:dyDescent="0.3">
      <c r="A17" s="186"/>
      <c r="B17" s="187"/>
      <c r="C17" s="187"/>
      <c r="D17" s="187"/>
      <c r="E17" s="187"/>
      <c r="F17" s="187"/>
      <c r="G17" s="231"/>
      <c r="H17" s="224"/>
      <c r="I17" s="233"/>
      <c r="J17" s="188"/>
      <c r="K17" s="188"/>
      <c r="L17" s="189"/>
      <c r="M17" s="189"/>
    </row>
    <row r="18" spans="1:14" ht="14.4" thickTop="1" x14ac:dyDescent="0.25">
      <c r="A18" s="190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</row>
    <row r="19" spans="1:14" x14ac:dyDescent="0.25">
      <c r="A19" s="190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</row>
    <row r="20" spans="1:14" x14ac:dyDescent="0.25">
      <c r="A20" s="190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</row>
    <row r="21" spans="1:14" x14ac:dyDescent="0.25">
      <c r="A21" s="190"/>
      <c r="B21" s="191"/>
      <c r="C21" s="191"/>
      <c r="D21" s="191"/>
      <c r="E21" s="191"/>
      <c r="F21" s="191"/>
      <c r="G21" s="193"/>
      <c r="H21" s="191"/>
      <c r="I21" s="191"/>
      <c r="J21" s="191"/>
      <c r="K21" s="123"/>
      <c r="L21" s="191"/>
    </row>
    <row r="22" spans="1:14" x14ac:dyDescent="0.25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</row>
    <row r="23" spans="1:14" ht="14.4" thickBot="1" x14ac:dyDescent="0.3">
      <c r="A23" s="295" t="s">
        <v>63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</row>
    <row r="24" spans="1:14" x14ac:dyDescent="0.25">
      <c r="A24" s="157"/>
      <c r="B24" s="301" t="s">
        <v>51</v>
      </c>
      <c r="C24" s="302"/>
      <c r="D24" s="303"/>
      <c r="E24" s="303"/>
      <c r="F24" s="303"/>
      <c r="G24" s="303"/>
      <c r="H24" s="304"/>
      <c r="I24" s="305"/>
      <c r="J24" s="306" t="s">
        <v>62</v>
      </c>
      <c r="K24" s="307"/>
      <c r="L24" s="307"/>
      <c r="M24" s="308"/>
    </row>
    <row r="25" spans="1:14" x14ac:dyDescent="0.25">
      <c r="A25" s="158"/>
      <c r="B25" s="159" t="s">
        <v>107</v>
      </c>
      <c r="C25" s="159" t="s">
        <v>108</v>
      </c>
      <c r="D25" s="159" t="s">
        <v>109</v>
      </c>
      <c r="E25" s="159" t="s">
        <v>113</v>
      </c>
      <c r="F25" s="159" t="s">
        <v>48</v>
      </c>
      <c r="G25" s="194" t="s">
        <v>111</v>
      </c>
      <c r="H25" s="293" t="s">
        <v>114</v>
      </c>
      <c r="I25" s="294"/>
      <c r="J25" s="195">
        <v>2021</v>
      </c>
      <c r="K25" s="196">
        <v>2022</v>
      </c>
      <c r="L25" s="197">
        <v>2023</v>
      </c>
      <c r="M25" s="197">
        <v>2024</v>
      </c>
    </row>
    <row r="26" spans="1:14" x14ac:dyDescent="0.25">
      <c r="A26" s="169"/>
      <c r="B26" s="172"/>
      <c r="C26" s="198"/>
      <c r="D26" s="199"/>
      <c r="E26" s="200"/>
      <c r="F26" s="199"/>
      <c r="G26" s="201"/>
      <c r="H26" s="202"/>
      <c r="I26" s="203"/>
      <c r="J26" s="204"/>
      <c r="K26" s="205"/>
      <c r="L26" s="205"/>
      <c r="M26" s="206"/>
    </row>
    <row r="27" spans="1:14" x14ac:dyDescent="0.25">
      <c r="A27" s="179" t="s">
        <v>61</v>
      </c>
      <c r="B27" s="199">
        <f t="shared" ref="B27:G27" si="1">SUM(B28:B34)</f>
        <v>12753</v>
      </c>
      <c r="C27" s="199">
        <f t="shared" si="1"/>
        <v>12742</v>
      </c>
      <c r="D27" s="199">
        <f t="shared" si="1"/>
        <v>12708</v>
      </c>
      <c r="E27" s="199">
        <f t="shared" si="1"/>
        <v>12695</v>
      </c>
      <c r="F27" s="207">
        <f t="shared" si="1"/>
        <v>12694</v>
      </c>
      <c r="G27" s="207">
        <f t="shared" si="1"/>
        <v>12740</v>
      </c>
      <c r="H27" s="208">
        <f>SUM(H29:H34)</f>
        <v>13302</v>
      </c>
      <c r="I27" s="181">
        <f>(G27-H27)/H27</f>
        <v>-4.224928582168095E-2</v>
      </c>
      <c r="J27" s="209">
        <f>SUM(J29:J34)</f>
        <v>12131</v>
      </c>
      <c r="K27" s="210">
        <f>SUM(K29:K34)</f>
        <v>12075</v>
      </c>
      <c r="L27" s="211">
        <f>SUM(L29:L34)</f>
        <v>13295</v>
      </c>
      <c r="M27" s="212">
        <f>SUM(M29:M34)</f>
        <v>12708</v>
      </c>
    </row>
    <row r="28" spans="1:14" x14ac:dyDescent="0.25">
      <c r="A28" s="169"/>
      <c r="B28" s="184"/>
      <c r="C28" s="184"/>
      <c r="D28" s="184"/>
      <c r="E28" s="173"/>
      <c r="F28" s="173"/>
      <c r="G28" s="213"/>
      <c r="H28" s="180"/>
      <c r="I28" s="175"/>
      <c r="J28" s="214"/>
      <c r="K28" s="176"/>
      <c r="L28" s="177"/>
      <c r="M28" s="185"/>
    </row>
    <row r="29" spans="1:14" x14ac:dyDescent="0.25">
      <c r="A29" s="169" t="s">
        <v>60</v>
      </c>
      <c r="B29" s="184">
        <f>+Sheet1!B6</f>
        <v>195</v>
      </c>
      <c r="C29" s="184">
        <f>+Sheet1!C6</f>
        <v>188</v>
      </c>
      <c r="D29" s="184">
        <f>+Sheet1!D6</f>
        <v>203</v>
      </c>
      <c r="E29" s="184">
        <f>+Sheet1!E6</f>
        <v>200</v>
      </c>
      <c r="F29" s="173">
        <f>+Sheet1!F6</f>
        <v>179</v>
      </c>
      <c r="G29" s="173">
        <f>+Sheet1!G6</f>
        <v>279</v>
      </c>
      <c r="H29" s="180">
        <f>Sheet1!H6</f>
        <v>773</v>
      </c>
      <c r="I29" s="181">
        <f t="shared" ref="I29:I34" si="2">(G29-H29)/H29</f>
        <v>-0.63906856403622248</v>
      </c>
      <c r="J29" s="215">
        <f>+[1]Sheet1!J6</f>
        <v>679</v>
      </c>
      <c r="K29" s="216">
        <f>+[1]Sheet1!K6</f>
        <v>1050</v>
      </c>
      <c r="L29" s="182">
        <f>+[1]Sheet1!L6</f>
        <v>665</v>
      </c>
      <c r="M29" s="183">
        <f>+[1]Sheet1!M6</f>
        <v>203</v>
      </c>
    </row>
    <row r="30" spans="1:14" x14ac:dyDescent="0.25">
      <c r="A30" s="169" t="s">
        <v>59</v>
      </c>
      <c r="B30" s="184">
        <f>+Sheet1!B47</f>
        <v>976</v>
      </c>
      <c r="C30" s="184">
        <f>+Sheet1!C47</f>
        <v>1005</v>
      </c>
      <c r="D30" s="184">
        <f>+Sheet1!D47</f>
        <v>988</v>
      </c>
      <c r="E30" s="184">
        <f>+Sheet1!E47</f>
        <v>985</v>
      </c>
      <c r="F30" s="173">
        <f>+Sheet1!F47</f>
        <v>1025</v>
      </c>
      <c r="G30" s="173">
        <f>+Sheet1!G47</f>
        <v>1028</v>
      </c>
      <c r="H30" s="180">
        <f>Sheet1!H47</f>
        <v>999</v>
      </c>
      <c r="I30" s="181">
        <f t="shared" si="2"/>
        <v>2.9029029029029031E-2</v>
      </c>
      <c r="J30" s="215">
        <f>+[1]Sheet1!J47</f>
        <v>845</v>
      </c>
      <c r="K30" s="216">
        <f>+[1]Sheet1!K47</f>
        <v>505</v>
      </c>
      <c r="L30" s="216">
        <f>+[1]Sheet1!L47</f>
        <v>984</v>
      </c>
      <c r="M30" s="183">
        <f>+[1]Sheet1!M47</f>
        <v>988</v>
      </c>
      <c r="N30" s="156" t="s">
        <v>58</v>
      </c>
    </row>
    <row r="31" spans="1:14" x14ac:dyDescent="0.25">
      <c r="A31" s="169" t="s">
        <v>57</v>
      </c>
      <c r="B31" s="170">
        <f>+Sheet1!B13+Sheet1!B18+Sheet1!B24+Sheet1!B28+Sheet1!B29+Sheet1!B44</f>
        <v>759</v>
      </c>
      <c r="C31" s="170">
        <f>+Sheet1!C13+Sheet1!C18+Sheet1!C24+Sheet1!C28+Sheet1!C29+Sheet1!C44</f>
        <v>765</v>
      </c>
      <c r="D31" s="170">
        <f>+Sheet1!D13+Sheet1!D18+Sheet1!D24+Sheet1!D28+Sheet1!D29+Sheet1!D44</f>
        <v>790</v>
      </c>
      <c r="E31" s="170">
        <f>+Sheet1!E13+Sheet1!E18+Sheet1!E24+Sheet1!E28+Sheet1!E29+Sheet1!E44</f>
        <v>783</v>
      </c>
      <c r="F31" s="173">
        <f>+Sheet1!F13+Sheet1!F18+Sheet1!F24+Sheet1!F28+Sheet1!F29+Sheet1!F44</f>
        <v>741</v>
      </c>
      <c r="G31" s="173">
        <f>+Sheet1!G13+Sheet1!G18+Sheet1!G24+Sheet1!G28+Sheet1!G29+Sheet1!G44</f>
        <v>741</v>
      </c>
      <c r="H31" s="217">
        <f>+Sheet1!H13+Sheet1!H24+Sheet1!H29+Sheet1!H44</f>
        <v>696</v>
      </c>
      <c r="I31" s="181">
        <f t="shared" si="2"/>
        <v>6.4655172413793108E-2</v>
      </c>
      <c r="J31" s="218">
        <f>+[1]Sheet1!J13+[1]Sheet1!J24+[1]Sheet1!J28+[1]Sheet1!J44+[1]Sheet1!J18</f>
        <v>597</v>
      </c>
      <c r="K31" s="219">
        <f>+[1]Sheet1!K13+[1]Sheet1!K24+[1]Sheet1!K28+[1]Sheet1!K44+[1]Sheet1!K18</f>
        <v>736</v>
      </c>
      <c r="L31" s="219">
        <f>+[1]Sheet1!L13+[1]Sheet1!L24+[1]Sheet1!L29+[1]Sheet1!L44</f>
        <v>708</v>
      </c>
      <c r="M31" s="220">
        <f>+[1]Sheet1!M13+[1]Sheet1!M24+[1]Sheet1!M29+[1]Sheet1!M44</f>
        <v>790</v>
      </c>
    </row>
    <row r="32" spans="1:14" x14ac:dyDescent="0.25">
      <c r="A32" s="169" t="s">
        <v>56</v>
      </c>
      <c r="B32" s="184">
        <f>+Sheet1!B9+Sheet1!B27+Sheet1!B31+Sheet1!B35+Sheet2!B7</f>
        <v>6263</v>
      </c>
      <c r="C32" s="184">
        <f>+Sheet1!C9+Sheet1!C27+Sheet1!C31+Sheet1!C35+Sheet2!C7</f>
        <v>6181</v>
      </c>
      <c r="D32" s="184">
        <f>+Sheet1!D9+Sheet1!D27+Sheet1!D31+Sheet1!D35+Sheet2!D7</f>
        <v>6120</v>
      </c>
      <c r="E32" s="184">
        <f>+Sheet1!E9+Sheet1!E27+Sheet1!E31+Sheet1!E35+Sheet2!E7</f>
        <v>6117</v>
      </c>
      <c r="F32" s="173">
        <f>+Sheet1!F9+Sheet1!F27+Sheet1!F31+Sheet1!F35+Sheet2!F7</f>
        <v>6168</v>
      </c>
      <c r="G32" s="173">
        <f>+Sheet1!G9+Sheet1!G27+Sheet1!G31+Sheet1!G35+Sheet2!G7</f>
        <v>6093</v>
      </c>
      <c r="H32" s="180">
        <f>+Sheet1!H9+Sheet1!H27+Sheet1!H31+Sheet1!H35+Sheet2!H8</f>
        <v>6317</v>
      </c>
      <c r="I32" s="181">
        <f t="shared" si="2"/>
        <v>-3.5459870191546623E-2</v>
      </c>
      <c r="J32" s="218">
        <f>+[1]Sheet1!J9+[1]Sheet1!J27+[1]Sheet1!J31+[1]Sheet1!J33+[1]Sheet1!J35+[1]Sheet2!J7+J15</f>
        <v>5684</v>
      </c>
      <c r="K32" s="219">
        <f>+[1]Sheet1!K9+[1]Sheet1!K27+[1]Sheet1!K31+[1]Sheet1!K33+[1]Sheet1!K35+[1]Sheet2!K7+K15</f>
        <v>5208</v>
      </c>
      <c r="L32" s="219">
        <f>+[1]Sheet1!L9+[1]Sheet1!L27+[1]Sheet1!L31+[1]Sheet1!L33+[1]Sheet1!L35+[1]Sheet2!L7+L15</f>
        <v>6421</v>
      </c>
      <c r="M32" s="220">
        <f>+[1]Sheet1!M9+[1]Sheet1!M27+[1]Sheet1!M31+[1]Sheet1!M33+[1]Sheet1!M35+[1]Sheet2!M7+M15</f>
        <v>6120</v>
      </c>
    </row>
    <row r="33" spans="1:13" x14ac:dyDescent="0.25">
      <c r="A33" s="169" t="s">
        <v>55</v>
      </c>
      <c r="B33" s="184">
        <f>+Sheet1!B12+Sheet1!B20+Sheet1!B23+Sheet1!B38</f>
        <v>4119</v>
      </c>
      <c r="C33" s="184">
        <f>+Sheet1!C12+Sheet1!C20+Sheet1!C23+Sheet1!C38</f>
        <v>4131</v>
      </c>
      <c r="D33" s="184">
        <f>+Sheet1!D12+Sheet1!D20+Sheet1!D23+Sheet1!D38</f>
        <v>4127</v>
      </c>
      <c r="E33" s="184">
        <f>+Sheet1!E12+Sheet1!E20+Sheet1!E23+Sheet1!E38</f>
        <v>4117</v>
      </c>
      <c r="F33" s="173">
        <f>+Sheet1!F12+Sheet1!F20+Sheet1!F23+Sheet1!F38</f>
        <v>4127</v>
      </c>
      <c r="G33" s="173">
        <f>+Sheet1!G12+Sheet1!G20+Sheet1!G23+Sheet1!G38</f>
        <v>4121</v>
      </c>
      <c r="H33" s="180">
        <f>Sheet1!H38+Sheet1!H23+Sheet1!H20+Sheet1!H12</f>
        <v>4197</v>
      </c>
      <c r="I33" s="181">
        <f t="shared" si="2"/>
        <v>-1.8108172504169646E-2</v>
      </c>
      <c r="J33" s="215">
        <f>+[1]Sheet1!J12+[1]Sheet1!J20+[1]Sheet1!J23+[1]Sheet1!J38</f>
        <v>4034</v>
      </c>
      <c r="K33" s="216">
        <f>+[1]Sheet1!K12+[1]Sheet1!K20+[1]Sheet1!K23+[1]Sheet1!K38</f>
        <v>4146</v>
      </c>
      <c r="L33" s="216">
        <f>+[1]Sheet1!L12+[1]Sheet1!L20+[1]Sheet1!L23+[1]Sheet1!L38</f>
        <v>4194</v>
      </c>
      <c r="M33" s="183">
        <f>+[1]Sheet1!M12+[1]Sheet1!M20+[1]Sheet1!M23+[1]Sheet1!M38</f>
        <v>4127</v>
      </c>
    </row>
    <row r="34" spans="1:13" ht="14.4" thickBot="1" x14ac:dyDescent="0.3">
      <c r="A34" s="221" t="s">
        <v>54</v>
      </c>
      <c r="B34" s="222">
        <f>+Sheet1!B14+Sheet1!B39+Sheet1!B41+Sheet1!B45</f>
        <v>441</v>
      </c>
      <c r="C34" s="222">
        <f>+Sheet1!C14+Sheet1!C39+Sheet1!C41+Sheet1!C45</f>
        <v>472</v>
      </c>
      <c r="D34" s="222">
        <f>+Sheet1!D14+Sheet1!D39+Sheet1!D41+Sheet1!D45</f>
        <v>480</v>
      </c>
      <c r="E34" s="222">
        <f>+Sheet1!E14+Sheet1!E39+Sheet1!E41+Sheet1!E45</f>
        <v>493</v>
      </c>
      <c r="F34" s="223">
        <f>+Sheet1!F14+Sheet1!F39+Sheet1!F41+Sheet1!F45</f>
        <v>454</v>
      </c>
      <c r="G34" s="223">
        <f>+Sheet1!G14+Sheet1!G39+Sheet1!G41+Sheet1!G45</f>
        <v>478</v>
      </c>
      <c r="H34" s="224">
        <f>+Sheet1!H14+Sheet1!H39+Sheet1!H41+Sheet1!H45</f>
        <v>320</v>
      </c>
      <c r="I34" s="225">
        <f t="shared" si="2"/>
        <v>0.49375000000000002</v>
      </c>
      <c r="J34" s="226">
        <f>+[1]Sheet1!J14+[1]Sheet1!J17+[1]Sheet1!J39+[1]Sheet1!J41+[1]Sheet1!J45+[1]Sheet1!J40</f>
        <v>292</v>
      </c>
      <c r="K34" s="227">
        <f>+[1]Sheet1!K14+[1]Sheet1!K17+[1]Sheet1!K39+[1]Sheet1!K41+[1]Sheet1!K45+[1]Sheet1!K40</f>
        <v>430</v>
      </c>
      <c r="L34" s="227">
        <f>+[1]Sheet1!L14+[1]Sheet1!L17+[1]Sheet1!L39+[1]Sheet1!L41+[1]Sheet1!L45+[1]Sheet1!L40</f>
        <v>323</v>
      </c>
      <c r="M34" s="228">
        <f>+[1]Sheet1!M14+[1]Sheet1!M17+[1]Sheet1!M39+[1]Sheet1!M41+[1]Sheet1!M45+[1]Sheet1!M40</f>
        <v>480</v>
      </c>
    </row>
    <row r="35" spans="1:13" x14ac:dyDescent="0.25">
      <c r="A35" s="19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</row>
    <row r="36" spans="1:13" x14ac:dyDescent="0.25">
      <c r="A36" s="190" t="s">
        <v>53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</row>
    <row r="37" spans="1:13" x14ac:dyDescent="0.25">
      <c r="A37" s="190" t="s">
        <v>52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</row>
    <row r="38" spans="1:13" x14ac:dyDescent="0.25">
      <c r="A38" s="19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</row>
  </sheetData>
  <mergeCells count="10">
    <mergeCell ref="H25:I25"/>
    <mergeCell ref="A23:M23"/>
    <mergeCell ref="A2:M2"/>
    <mergeCell ref="B3:G3"/>
    <mergeCell ref="J3:M3"/>
    <mergeCell ref="H4:I4"/>
    <mergeCell ref="B24:G24"/>
    <mergeCell ref="H24:I24"/>
    <mergeCell ref="J24:M24"/>
    <mergeCell ref="H3:I3"/>
  </mergeCells>
  <printOptions horizontalCentered="1" verticalCentered="1"/>
  <pageMargins left="0.24" right="0.17" top="0.6" bottom="0.47" header="0.5" footer="0.5"/>
  <pageSetup scale="78" orientation="portrait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0"/>
  <sheetViews>
    <sheetView showGridLines="0" topLeftCell="A16" zoomScaleNormal="100" workbookViewId="0">
      <selection activeCell="B24" sqref="B24"/>
    </sheetView>
  </sheetViews>
  <sheetFormatPr defaultColWidth="9.109375" defaultRowHeight="13.8" x14ac:dyDescent="0.25"/>
  <cols>
    <col min="1" max="1" width="22" style="156" customWidth="1"/>
    <col min="2" max="2" width="7.44140625" style="192" customWidth="1"/>
    <col min="3" max="4" width="7.5546875" style="192" customWidth="1"/>
    <col min="5" max="5" width="8" style="192" customWidth="1"/>
    <col min="6" max="6" width="8.33203125" style="192" customWidth="1"/>
    <col min="7" max="7" width="8.5546875" style="156" customWidth="1"/>
    <col min="8" max="8" width="8.33203125" style="156" customWidth="1"/>
    <col min="9" max="9" width="8.88671875" style="156" customWidth="1"/>
    <col min="10" max="16384" width="9.109375" style="156"/>
  </cols>
  <sheetData>
    <row r="2" spans="1:9" ht="14.4" thickBot="1" x14ac:dyDescent="0.3">
      <c r="A2" s="311" t="s">
        <v>85</v>
      </c>
      <c r="B2" s="311"/>
      <c r="C2" s="311"/>
      <c r="D2" s="311"/>
      <c r="E2" s="311"/>
      <c r="F2" s="311"/>
      <c r="G2" s="311"/>
      <c r="H2" s="311"/>
      <c r="I2" s="311"/>
    </row>
    <row r="3" spans="1:9" ht="15" customHeight="1" x14ac:dyDescent="0.25">
      <c r="A3" s="234"/>
      <c r="B3" s="235" t="s">
        <v>107</v>
      </c>
      <c r="C3" s="235" t="s">
        <v>108</v>
      </c>
      <c r="D3" s="235" t="s">
        <v>109</v>
      </c>
      <c r="E3" s="235" t="s">
        <v>113</v>
      </c>
      <c r="F3" s="236" t="s">
        <v>48</v>
      </c>
      <c r="G3" s="237" t="s">
        <v>111</v>
      </c>
      <c r="H3" s="309" t="s">
        <v>112</v>
      </c>
      <c r="I3" s="310"/>
    </row>
    <row r="4" spans="1:9" x14ac:dyDescent="0.25">
      <c r="A4" s="180" t="s">
        <v>84</v>
      </c>
      <c r="B4" s="238">
        <v>345</v>
      </c>
      <c r="C4" s="238">
        <v>343</v>
      </c>
      <c r="D4" s="238">
        <v>274</v>
      </c>
      <c r="E4" s="239">
        <v>308</v>
      </c>
      <c r="F4" s="240">
        <v>342</v>
      </c>
      <c r="G4" s="241">
        <v>335</v>
      </c>
      <c r="H4" s="242">
        <v>478</v>
      </c>
      <c r="I4" s="181">
        <f>(G4-H4)/H4</f>
        <v>-0.29916317991631797</v>
      </c>
    </row>
    <row r="5" spans="1:9" x14ac:dyDescent="0.25">
      <c r="A5" s="180"/>
      <c r="B5" s="184"/>
      <c r="C5" s="184"/>
      <c r="D5" s="184"/>
      <c r="E5" s="173"/>
      <c r="F5" s="174"/>
      <c r="G5" s="243"/>
      <c r="H5" s="244"/>
      <c r="I5" s="175"/>
    </row>
    <row r="6" spans="1:9" x14ac:dyDescent="0.25">
      <c r="A6" s="180" t="s">
        <v>76</v>
      </c>
      <c r="B6" s="184">
        <f t="shared" ref="B6:G6" si="0">+B8+B12+B14</f>
        <v>527</v>
      </c>
      <c r="C6" s="184">
        <f t="shared" si="0"/>
        <v>490</v>
      </c>
      <c r="D6" s="184">
        <f t="shared" si="0"/>
        <v>438</v>
      </c>
      <c r="E6" s="173">
        <f t="shared" si="0"/>
        <v>449</v>
      </c>
      <c r="F6" s="174">
        <f>F8+F12+F14</f>
        <v>483</v>
      </c>
      <c r="G6" s="243">
        <f t="shared" si="0"/>
        <v>419</v>
      </c>
      <c r="H6" s="244">
        <f>H8+H12+H14</f>
        <v>495</v>
      </c>
      <c r="I6" s="181">
        <f>(G6-H6)/H6</f>
        <v>-0.15353535353535352</v>
      </c>
    </row>
    <row r="7" spans="1:9" x14ac:dyDescent="0.25">
      <c r="A7" s="180"/>
      <c r="B7" s="184"/>
      <c r="C7" s="184"/>
      <c r="D7" s="184"/>
      <c r="E7" s="173"/>
      <c r="F7" s="245"/>
      <c r="G7" s="246"/>
      <c r="H7" s="247"/>
      <c r="I7" s="175"/>
    </row>
    <row r="8" spans="1:9" x14ac:dyDescent="0.25">
      <c r="A8" s="180" t="s">
        <v>75</v>
      </c>
      <c r="B8" s="184">
        <f t="shared" ref="B8:H8" si="1">SUM(B9:B10)</f>
        <v>262</v>
      </c>
      <c r="C8" s="184">
        <f t="shared" si="1"/>
        <v>205</v>
      </c>
      <c r="D8" s="184">
        <f t="shared" si="1"/>
        <v>201</v>
      </c>
      <c r="E8" s="173">
        <f t="shared" si="1"/>
        <v>180</v>
      </c>
      <c r="F8" s="174">
        <f>SUM(F9:F10)</f>
        <v>210</v>
      </c>
      <c r="G8" s="243">
        <f t="shared" si="1"/>
        <v>178</v>
      </c>
      <c r="H8" s="244">
        <f t="shared" si="1"/>
        <v>177</v>
      </c>
      <c r="I8" s="181">
        <f>(G8-H8)/H8</f>
        <v>5.6497175141242938E-3</v>
      </c>
    </row>
    <row r="9" spans="1:9" x14ac:dyDescent="0.25">
      <c r="A9" s="180" t="s">
        <v>80</v>
      </c>
      <c r="B9" s="248">
        <v>249</v>
      </c>
      <c r="C9" s="248">
        <v>192</v>
      </c>
      <c r="D9" s="248">
        <v>192</v>
      </c>
      <c r="E9" s="249">
        <v>170</v>
      </c>
      <c r="F9" s="250">
        <v>200</v>
      </c>
      <c r="G9" s="251">
        <v>164</v>
      </c>
      <c r="H9" s="252">
        <v>170</v>
      </c>
      <c r="I9" s="181">
        <f>(G9-H9)/H9</f>
        <v>-3.5294117647058823E-2</v>
      </c>
    </row>
    <row r="10" spans="1:9" x14ac:dyDescent="0.25">
      <c r="A10" s="180" t="s">
        <v>73</v>
      </c>
      <c r="B10" s="248">
        <v>13</v>
      </c>
      <c r="C10" s="248">
        <v>13</v>
      </c>
      <c r="D10" s="248">
        <v>9</v>
      </c>
      <c r="E10" s="249">
        <v>10</v>
      </c>
      <c r="F10" s="250">
        <v>10</v>
      </c>
      <c r="G10" s="251">
        <v>14</v>
      </c>
      <c r="H10" s="252">
        <v>7</v>
      </c>
      <c r="I10" s="181">
        <f>(G10-H10)/H10</f>
        <v>1</v>
      </c>
    </row>
    <row r="11" spans="1:9" x14ac:dyDescent="0.25">
      <c r="A11" s="180"/>
      <c r="B11" s="184"/>
      <c r="C11" s="184"/>
      <c r="D11" s="184"/>
      <c r="E11" s="173"/>
      <c r="F11" s="245"/>
      <c r="G11" s="246"/>
      <c r="H11" s="247"/>
      <c r="I11" s="175"/>
    </row>
    <row r="12" spans="1:9" x14ac:dyDescent="0.25">
      <c r="A12" s="180" t="s">
        <v>72</v>
      </c>
      <c r="B12" s="248">
        <v>245</v>
      </c>
      <c r="C12" s="248">
        <v>259</v>
      </c>
      <c r="D12" s="248">
        <v>206</v>
      </c>
      <c r="E12" s="249">
        <v>233</v>
      </c>
      <c r="F12" s="250">
        <v>233</v>
      </c>
      <c r="G12" s="251">
        <v>218</v>
      </c>
      <c r="H12" s="252">
        <v>251</v>
      </c>
      <c r="I12" s="181">
        <f>(G12-H12)/H12</f>
        <v>-0.13147410358565736</v>
      </c>
    </row>
    <row r="13" spans="1:9" x14ac:dyDescent="0.25">
      <c r="A13" s="180"/>
      <c r="B13" s="248"/>
      <c r="C13" s="248"/>
      <c r="D13" s="248"/>
      <c r="E13" s="249"/>
      <c r="F13" s="250"/>
      <c r="G13" s="251"/>
      <c r="H13" s="252"/>
      <c r="I13" s="181"/>
    </row>
    <row r="14" spans="1:9" ht="14.4" thickBot="1" x14ac:dyDescent="0.3">
      <c r="A14" s="221" t="s">
        <v>83</v>
      </c>
      <c r="B14" s="253">
        <v>20</v>
      </c>
      <c r="C14" s="253">
        <v>26</v>
      </c>
      <c r="D14" s="253">
        <v>31</v>
      </c>
      <c r="E14" s="254">
        <v>36</v>
      </c>
      <c r="F14" s="255">
        <v>40</v>
      </c>
      <c r="G14" s="256">
        <v>23</v>
      </c>
      <c r="H14" s="257">
        <v>67</v>
      </c>
      <c r="I14" s="225">
        <f>(G14-H14)/H14</f>
        <v>-0.65671641791044777</v>
      </c>
    </row>
    <row r="15" spans="1:9" x14ac:dyDescent="0.25">
      <c r="A15" s="190"/>
      <c r="B15" s="191"/>
      <c r="C15" s="191"/>
      <c r="D15" s="191"/>
      <c r="E15" s="191"/>
      <c r="F15" s="191"/>
      <c r="G15" s="190"/>
      <c r="H15" s="190"/>
      <c r="I15" s="190"/>
    </row>
    <row r="16" spans="1:9" x14ac:dyDescent="0.25">
      <c r="A16" s="190"/>
      <c r="B16" s="191"/>
      <c r="C16" s="191"/>
      <c r="D16" s="191"/>
      <c r="E16" s="191"/>
      <c r="F16" s="191"/>
      <c r="G16" s="190"/>
      <c r="H16" s="190"/>
      <c r="I16" s="190"/>
    </row>
    <row r="17" spans="1:9" x14ac:dyDescent="0.25">
      <c r="A17" s="258" t="s">
        <v>82</v>
      </c>
      <c r="B17" s="259"/>
      <c r="C17" s="259"/>
      <c r="D17" s="259"/>
      <c r="E17" s="259"/>
      <c r="F17" s="259"/>
      <c r="G17" s="258"/>
      <c r="H17" s="190"/>
      <c r="I17" s="190"/>
    </row>
    <row r="18" spans="1:9" x14ac:dyDescent="0.25">
      <c r="A18" s="190"/>
      <c r="B18" s="191"/>
      <c r="C18" s="191"/>
      <c r="D18" s="191"/>
      <c r="E18" s="191"/>
      <c r="F18" s="191"/>
      <c r="G18" s="190"/>
      <c r="H18" s="190"/>
      <c r="I18" s="190"/>
    </row>
    <row r="19" spans="1:9" x14ac:dyDescent="0.25">
      <c r="A19" s="190"/>
      <c r="B19" s="191"/>
      <c r="C19" s="191"/>
      <c r="D19" s="191"/>
      <c r="E19" s="191"/>
      <c r="F19" s="191"/>
      <c r="G19" s="190"/>
      <c r="H19" s="190"/>
      <c r="I19" s="190"/>
    </row>
    <row r="20" spans="1:9" x14ac:dyDescent="0.25">
      <c r="A20" s="312" t="s">
        <v>81</v>
      </c>
      <c r="B20" s="312"/>
      <c r="C20" s="312"/>
      <c r="D20" s="312"/>
      <c r="E20" s="312"/>
      <c r="F20" s="312"/>
      <c r="G20" s="190"/>
      <c r="H20" s="190"/>
      <c r="I20" s="190"/>
    </row>
    <row r="21" spans="1:9" ht="14.4" thickBot="1" x14ac:dyDescent="0.3">
      <c r="A21" s="260"/>
      <c r="B21" s="191"/>
      <c r="C21" s="191"/>
      <c r="D21" s="191"/>
      <c r="E21" s="191"/>
      <c r="F21" s="191"/>
      <c r="G21" s="190"/>
      <c r="H21" s="190"/>
      <c r="I21" s="190"/>
    </row>
    <row r="22" spans="1:9" x14ac:dyDescent="0.25">
      <c r="A22" s="261"/>
      <c r="B22" s="262">
        <v>2020</v>
      </c>
      <c r="C22" s="262">
        <v>2021</v>
      </c>
      <c r="D22" s="262">
        <v>2022</v>
      </c>
      <c r="E22" s="263">
        <v>2023</v>
      </c>
      <c r="F22" s="263">
        <v>2024</v>
      </c>
    </row>
    <row r="23" spans="1:9" x14ac:dyDescent="0.25">
      <c r="A23" s="264" t="s">
        <v>77</v>
      </c>
      <c r="B23" s="182">
        <v>5624</v>
      </c>
      <c r="C23" s="182">
        <v>4133</v>
      </c>
      <c r="D23" s="265">
        <v>5190</v>
      </c>
      <c r="E23" s="266">
        <v>5551</v>
      </c>
      <c r="F23" s="266">
        <v>4621</v>
      </c>
    </row>
    <row r="24" spans="1:9" x14ac:dyDescent="0.25">
      <c r="A24" s="267"/>
      <c r="B24" s="182"/>
      <c r="C24" s="182"/>
      <c r="D24" s="182"/>
      <c r="E24" s="266"/>
      <c r="F24" s="266"/>
    </row>
    <row r="25" spans="1:9" x14ac:dyDescent="0.25">
      <c r="A25" s="267" t="s">
        <v>76</v>
      </c>
      <c r="B25" s="182">
        <f>SUM(B27+B31+B33)</f>
        <v>8090</v>
      </c>
      <c r="C25" s="182">
        <f>SUM(C27+C31+C33)</f>
        <v>8592</v>
      </c>
      <c r="D25" s="182">
        <f>SUM(D27+D31+D33)</f>
        <v>5491</v>
      </c>
      <c r="E25" s="266">
        <f>SUM(E27+E31+E33)</f>
        <v>4434</v>
      </c>
      <c r="F25" s="266">
        <f>SUM(F27+F31+F33)</f>
        <v>5702</v>
      </c>
    </row>
    <row r="26" spans="1:9" x14ac:dyDescent="0.25">
      <c r="A26" s="267"/>
      <c r="B26" s="182"/>
      <c r="C26" s="182"/>
      <c r="D26" s="182"/>
      <c r="E26" s="266"/>
      <c r="F26" s="266"/>
    </row>
    <row r="27" spans="1:9" x14ac:dyDescent="0.25">
      <c r="A27" s="267" t="s">
        <v>75</v>
      </c>
      <c r="B27" s="182">
        <f>SUM(B28:B29)</f>
        <v>2587</v>
      </c>
      <c r="C27" s="182">
        <f>SUM(C28:C29)</f>
        <v>1810</v>
      </c>
      <c r="D27" s="182">
        <f>SUM(D28:D29)</f>
        <v>1605</v>
      </c>
      <c r="E27" s="266">
        <f>SUM(E28:E29)</f>
        <v>2125</v>
      </c>
      <c r="F27" s="266">
        <f>SUM(F28:F29)</f>
        <v>2296</v>
      </c>
    </row>
    <row r="28" spans="1:9" x14ac:dyDescent="0.25">
      <c r="A28" s="267" t="s">
        <v>80</v>
      </c>
      <c r="B28" s="182">
        <v>2433</v>
      </c>
      <c r="C28" s="182">
        <v>1705</v>
      </c>
      <c r="D28" s="182">
        <v>1506</v>
      </c>
      <c r="E28" s="266">
        <v>2032</v>
      </c>
      <c r="F28" s="266">
        <v>2177</v>
      </c>
    </row>
    <row r="29" spans="1:9" x14ac:dyDescent="0.25">
      <c r="A29" s="267" t="s">
        <v>73</v>
      </c>
      <c r="B29" s="182">
        <v>154</v>
      </c>
      <c r="C29" s="182">
        <v>105</v>
      </c>
      <c r="D29" s="182">
        <v>99</v>
      </c>
      <c r="E29" s="266">
        <v>93</v>
      </c>
      <c r="F29" s="266">
        <v>119</v>
      </c>
    </row>
    <row r="30" spans="1:9" x14ac:dyDescent="0.25">
      <c r="A30" s="267"/>
      <c r="B30" s="182"/>
      <c r="C30" s="182"/>
      <c r="D30" s="182"/>
      <c r="E30" s="266"/>
      <c r="F30" s="266"/>
    </row>
    <row r="31" spans="1:9" x14ac:dyDescent="0.25">
      <c r="A31" s="267" t="s">
        <v>72</v>
      </c>
      <c r="B31" s="182">
        <v>4375</v>
      </c>
      <c r="C31" s="182">
        <v>6059</v>
      </c>
      <c r="D31" s="182">
        <v>3147</v>
      </c>
      <c r="E31" s="266">
        <v>1601</v>
      </c>
      <c r="F31" s="266">
        <v>2877</v>
      </c>
    </row>
    <row r="32" spans="1:9" x14ac:dyDescent="0.25">
      <c r="A32" s="268"/>
      <c r="B32" s="269"/>
      <c r="C32" s="269"/>
      <c r="D32" s="269"/>
      <c r="E32" s="266"/>
      <c r="F32" s="266"/>
    </row>
    <row r="33" spans="1:12" ht="14.4" thickBot="1" x14ac:dyDescent="0.3">
      <c r="A33" s="270" t="s">
        <v>79</v>
      </c>
      <c r="B33" s="271">
        <v>1128</v>
      </c>
      <c r="C33" s="271">
        <v>723</v>
      </c>
      <c r="D33" s="271">
        <v>739</v>
      </c>
      <c r="E33" s="272">
        <v>708</v>
      </c>
      <c r="F33" s="272">
        <v>529</v>
      </c>
    </row>
    <row r="34" spans="1:12" x14ac:dyDescent="0.25">
      <c r="A34" s="273"/>
      <c r="B34" s="124"/>
      <c r="C34" s="124"/>
      <c r="D34" s="124"/>
      <c r="E34" s="124"/>
      <c r="F34" s="124"/>
    </row>
    <row r="35" spans="1:12" x14ac:dyDescent="0.25">
      <c r="A35" s="273"/>
      <c r="B35" s="124"/>
      <c r="C35" s="124"/>
      <c r="D35" s="124"/>
      <c r="E35" s="124"/>
      <c r="F35" s="124"/>
    </row>
    <row r="38" spans="1:12" ht="14.4" thickBot="1" x14ac:dyDescent="0.3">
      <c r="A38" s="311" t="s">
        <v>78</v>
      </c>
      <c r="B38" s="311"/>
      <c r="C38" s="311"/>
      <c r="D38" s="311"/>
      <c r="E38" s="311"/>
      <c r="F38" s="311"/>
    </row>
    <row r="39" spans="1:12" x14ac:dyDescent="0.25">
      <c r="A39" s="234"/>
      <c r="B39" s="235">
        <v>2019</v>
      </c>
      <c r="C39" s="235">
        <v>2020</v>
      </c>
      <c r="D39" s="235">
        <v>2021</v>
      </c>
      <c r="E39" s="235">
        <v>2022</v>
      </c>
      <c r="F39" s="274">
        <v>2023</v>
      </c>
    </row>
    <row r="40" spans="1:12" x14ac:dyDescent="0.25">
      <c r="A40" s="180" t="s">
        <v>77</v>
      </c>
      <c r="B40" s="275">
        <v>7468</v>
      </c>
      <c r="C40" s="275">
        <v>3997</v>
      </c>
      <c r="D40" s="275">
        <v>4581</v>
      </c>
      <c r="E40" s="275">
        <v>5520</v>
      </c>
      <c r="F40" s="276">
        <v>5508</v>
      </c>
    </row>
    <row r="41" spans="1:12" x14ac:dyDescent="0.25">
      <c r="A41" s="180"/>
      <c r="B41" s="184"/>
      <c r="C41" s="184"/>
      <c r="D41" s="184"/>
      <c r="E41" s="184"/>
      <c r="F41" s="266"/>
    </row>
    <row r="42" spans="1:12" x14ac:dyDescent="0.25">
      <c r="A42" s="180" t="s">
        <v>76</v>
      </c>
      <c r="B42" s="184">
        <f>SUM(B44+B48+B50)</f>
        <v>8248</v>
      </c>
      <c r="C42" s="184">
        <f>SUM(C44+C48+C50)</f>
        <v>9748</v>
      </c>
      <c r="D42" s="184">
        <f>SUM(D44+D48+D50)</f>
        <v>4798</v>
      </c>
      <c r="E42" s="184">
        <f>SUM(E44+E48+E50)</f>
        <v>5293</v>
      </c>
      <c r="F42" s="266">
        <v>5640</v>
      </c>
    </row>
    <row r="43" spans="1:12" x14ac:dyDescent="0.25">
      <c r="A43" s="180"/>
      <c r="B43" s="184"/>
      <c r="C43" s="184"/>
      <c r="D43" s="184"/>
      <c r="E43" s="184"/>
      <c r="F43" s="266"/>
    </row>
    <row r="44" spans="1:12" x14ac:dyDescent="0.25">
      <c r="A44" s="180" t="s">
        <v>75</v>
      </c>
      <c r="B44" s="184">
        <f>SUM(B45:B46)</f>
        <v>2459</v>
      </c>
      <c r="C44" s="184">
        <f>SUM(C45:C46)</f>
        <v>2554</v>
      </c>
      <c r="D44" s="184">
        <f>SUM(D45:D46)</f>
        <v>1399</v>
      </c>
      <c r="E44" s="184">
        <f>SUM(E45:E46)</f>
        <v>1825</v>
      </c>
      <c r="F44" s="266">
        <f>SUM(F45:F46)</f>
        <v>2240</v>
      </c>
    </row>
    <row r="45" spans="1:12" x14ac:dyDescent="0.25">
      <c r="A45" s="180" t="s">
        <v>74</v>
      </c>
      <c r="B45" s="184">
        <v>2301</v>
      </c>
      <c r="C45" s="184">
        <v>2402</v>
      </c>
      <c r="D45" s="184">
        <v>1310</v>
      </c>
      <c r="E45" s="184">
        <v>1721</v>
      </c>
      <c r="F45" s="266">
        <v>2148</v>
      </c>
      <c r="H45" s="277"/>
      <c r="I45" s="277"/>
      <c r="J45" s="277"/>
      <c r="K45" s="277"/>
      <c r="L45" s="277"/>
    </row>
    <row r="46" spans="1:12" x14ac:dyDescent="0.25">
      <c r="A46" s="180" t="s">
        <v>73</v>
      </c>
      <c r="B46" s="184">
        <v>158</v>
      </c>
      <c r="C46" s="184">
        <v>152</v>
      </c>
      <c r="D46" s="184">
        <v>89</v>
      </c>
      <c r="E46" s="184">
        <v>104</v>
      </c>
      <c r="F46" s="266">
        <v>92</v>
      </c>
      <c r="H46" s="277"/>
      <c r="I46" s="277"/>
      <c r="J46" s="277"/>
      <c r="K46" s="277"/>
      <c r="L46" s="277"/>
    </row>
    <row r="47" spans="1:12" x14ac:dyDescent="0.25">
      <c r="A47" s="180"/>
      <c r="B47" s="184"/>
      <c r="C47" s="184"/>
      <c r="D47" s="184"/>
      <c r="E47" s="184"/>
      <c r="F47" s="266"/>
    </row>
    <row r="48" spans="1:12" x14ac:dyDescent="0.25">
      <c r="A48" s="180" t="s">
        <v>72</v>
      </c>
      <c r="B48" s="184">
        <v>4491</v>
      </c>
      <c r="C48" s="184">
        <v>6330</v>
      </c>
      <c r="D48" s="184">
        <v>2725</v>
      </c>
      <c r="E48" s="184">
        <v>2683</v>
      </c>
      <c r="F48" s="266">
        <v>2698</v>
      </c>
    </row>
    <row r="49" spans="1:6" x14ac:dyDescent="0.25">
      <c r="A49" s="180"/>
      <c r="B49" s="184"/>
      <c r="C49" s="184"/>
      <c r="D49" s="184"/>
      <c r="E49" s="184"/>
      <c r="F49" s="266"/>
    </row>
    <row r="50" spans="1:6" ht="14.4" thickBot="1" x14ac:dyDescent="0.3">
      <c r="A50" s="278" t="s">
        <v>71</v>
      </c>
      <c r="B50" s="279">
        <v>1298</v>
      </c>
      <c r="C50" s="279">
        <v>864</v>
      </c>
      <c r="D50" s="279">
        <v>674</v>
      </c>
      <c r="E50" s="279">
        <v>785</v>
      </c>
      <c r="F50" s="272">
        <v>702</v>
      </c>
    </row>
  </sheetData>
  <mergeCells count="4">
    <mergeCell ref="H3:I3"/>
    <mergeCell ref="A38:F38"/>
    <mergeCell ref="A20:F20"/>
    <mergeCell ref="A2:I2"/>
  </mergeCells>
  <printOptions horizontalCentered="1" verticalCentered="1"/>
  <pageMargins left="0.75" right="0.75" top="1" bottom="1" header="0.5" footer="0.5"/>
  <pageSetup scale="87" orientation="portrait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tabSelected="1" zoomScaleNormal="100" workbookViewId="0">
      <selection activeCell="B24" sqref="B24"/>
    </sheetView>
  </sheetViews>
  <sheetFormatPr defaultColWidth="9.109375" defaultRowHeight="11.4" x14ac:dyDescent="0.2"/>
  <cols>
    <col min="1" max="1" width="8.5546875" style="48" customWidth="1"/>
    <col min="2" max="2" width="14" style="48" customWidth="1"/>
    <col min="3" max="3" width="16" style="48" customWidth="1"/>
    <col min="4" max="4" width="11.109375" style="48" customWidth="1"/>
    <col min="5" max="5" width="10.6640625" style="48" customWidth="1"/>
    <col min="6" max="6" width="9.109375" style="48"/>
    <col min="7" max="7" width="10.6640625" style="48" customWidth="1"/>
    <col min="8" max="8" width="9.109375" style="48" customWidth="1"/>
    <col min="9" max="9" width="9.5546875" style="48" customWidth="1"/>
    <col min="10" max="10" width="10.88671875" style="48" customWidth="1"/>
    <col min="11" max="11" width="3.88671875" style="48" customWidth="1"/>
    <col min="12" max="16384" width="9.109375" style="48"/>
  </cols>
  <sheetData>
    <row r="1" spans="1:11" ht="16.2" thickTop="1" x14ac:dyDescent="0.3">
      <c r="A1" s="83" t="s">
        <v>106</v>
      </c>
      <c r="B1" s="82"/>
      <c r="C1" s="82"/>
      <c r="D1" s="82"/>
      <c r="E1" s="82"/>
      <c r="F1" s="82"/>
      <c r="G1" s="82"/>
      <c r="H1" s="82"/>
      <c r="I1" s="82"/>
      <c r="J1" s="82"/>
      <c r="K1" s="81"/>
    </row>
    <row r="2" spans="1:11" ht="15.6" x14ac:dyDescent="0.3">
      <c r="A2" s="80" t="s">
        <v>105</v>
      </c>
      <c r="B2" s="50"/>
      <c r="C2" s="50"/>
      <c r="D2" s="50"/>
      <c r="E2" s="50"/>
      <c r="F2" s="50"/>
      <c r="G2" s="50"/>
      <c r="H2" s="50"/>
      <c r="I2" s="50"/>
      <c r="J2" s="50"/>
      <c r="K2" s="49"/>
    </row>
    <row r="3" spans="1:11" ht="13.2" thickBot="1" x14ac:dyDescent="0.3">
      <c r="A3" s="59"/>
      <c r="B3" s="61"/>
      <c r="C3" s="61"/>
      <c r="D3" s="61"/>
      <c r="E3" s="61"/>
      <c r="F3" s="61"/>
      <c r="G3" s="61"/>
      <c r="H3" s="61"/>
      <c r="I3" s="61"/>
      <c r="J3" s="61"/>
      <c r="K3" s="56"/>
    </row>
    <row r="4" spans="1:11" ht="14.4" thickTop="1" x14ac:dyDescent="0.25">
      <c r="A4" s="79" t="s">
        <v>104</v>
      </c>
      <c r="B4" s="50"/>
      <c r="C4" s="78"/>
      <c r="D4" s="77"/>
      <c r="E4" s="77"/>
      <c r="F4" s="77"/>
      <c r="G4" s="77"/>
      <c r="H4" s="77"/>
      <c r="I4" s="76"/>
      <c r="J4" s="50"/>
      <c r="K4" s="49"/>
    </row>
    <row r="5" spans="1:11" ht="16.5" customHeight="1" thickBot="1" x14ac:dyDescent="0.3">
      <c r="A5" s="75" t="s">
        <v>115</v>
      </c>
      <c r="B5" s="50"/>
      <c r="C5" s="74"/>
      <c r="D5" s="73"/>
      <c r="E5" s="73"/>
      <c r="F5" s="73"/>
      <c r="G5" s="73"/>
      <c r="H5" s="73"/>
      <c r="I5" s="72"/>
      <c r="J5" s="50"/>
      <c r="K5" s="49"/>
    </row>
    <row r="6" spans="1:11" ht="13.2" thickTop="1" x14ac:dyDescent="0.25">
      <c r="A6" s="71" t="s">
        <v>103</v>
      </c>
      <c r="B6" s="61"/>
      <c r="C6" s="61"/>
      <c r="D6" s="61"/>
      <c r="E6" s="61"/>
      <c r="F6" s="61"/>
      <c r="G6" s="61"/>
      <c r="H6" s="61"/>
      <c r="I6" s="61"/>
      <c r="J6" s="61"/>
      <c r="K6" s="56"/>
    </row>
    <row r="7" spans="1:11" ht="13.8" x14ac:dyDescent="0.25">
      <c r="A7" s="70"/>
      <c r="B7" s="61"/>
      <c r="C7" s="66"/>
      <c r="D7" s="61"/>
      <c r="E7" s="61"/>
      <c r="F7" s="61"/>
      <c r="G7" s="61"/>
      <c r="H7" s="61"/>
      <c r="I7" s="61"/>
      <c r="J7" s="61"/>
      <c r="K7" s="56"/>
    </row>
    <row r="8" spans="1:11" ht="13.8" x14ac:dyDescent="0.25">
      <c r="A8" s="325" t="s">
        <v>119</v>
      </c>
      <c r="B8" s="326"/>
      <c r="C8" s="326"/>
      <c r="D8" s="326"/>
      <c r="E8" s="326"/>
      <c r="F8" s="326"/>
      <c r="G8" s="326"/>
      <c r="H8" s="326"/>
      <c r="I8" s="326"/>
      <c r="J8" s="326"/>
      <c r="K8" s="327"/>
    </row>
    <row r="9" spans="1:11" ht="13.8" x14ac:dyDescent="0.25">
      <c r="A9" s="120"/>
      <c r="B9" s="121"/>
      <c r="C9" s="121"/>
      <c r="D9" s="121"/>
      <c r="E9" s="121"/>
      <c r="F9" s="121"/>
      <c r="G9" s="121"/>
      <c r="H9" s="121"/>
      <c r="I9" s="121"/>
      <c r="J9" s="121"/>
      <c r="K9" s="122"/>
    </row>
    <row r="10" spans="1:11" ht="13.8" x14ac:dyDescent="0.25">
      <c r="A10" s="69"/>
      <c r="B10" s="68"/>
      <c r="C10" s="68"/>
      <c r="D10" s="68"/>
      <c r="E10" s="68"/>
      <c r="F10" s="68"/>
      <c r="G10" s="68"/>
      <c r="H10" s="68"/>
      <c r="I10" s="68"/>
      <c r="J10" s="68"/>
      <c r="K10" s="67"/>
    </row>
    <row r="11" spans="1:11" ht="15.6" x14ac:dyDescent="0.3">
      <c r="A11" s="128"/>
      <c r="B11" s="322" t="s">
        <v>98</v>
      </c>
      <c r="C11" s="322"/>
      <c r="D11" s="129"/>
      <c r="E11" s="130">
        <v>2023</v>
      </c>
      <c r="F11" s="131"/>
      <c r="G11" s="130">
        <v>2024</v>
      </c>
      <c r="H11" s="322" t="s">
        <v>97</v>
      </c>
      <c r="I11" s="322"/>
      <c r="J11" s="129"/>
      <c r="K11" s="132"/>
    </row>
    <row r="12" spans="1:11" ht="15.6" x14ac:dyDescent="0.3">
      <c r="A12" s="128"/>
      <c r="B12" s="133"/>
      <c r="C12" s="134"/>
      <c r="D12" s="129"/>
      <c r="E12" s="130"/>
      <c r="F12" s="131"/>
      <c r="G12" s="130"/>
      <c r="H12" s="131"/>
      <c r="I12" s="129"/>
      <c r="J12" s="129"/>
      <c r="K12" s="132"/>
    </row>
    <row r="13" spans="1:11" ht="15.6" x14ac:dyDescent="0.3">
      <c r="A13" s="135"/>
      <c r="B13" s="323" t="s">
        <v>102</v>
      </c>
      <c r="C13" s="323"/>
      <c r="D13" s="136"/>
      <c r="E13" s="137">
        <f>Sheet1!H5</f>
        <v>13302</v>
      </c>
      <c r="F13" s="136"/>
      <c r="G13" s="137">
        <f>Sheet1!G5</f>
        <v>12740</v>
      </c>
      <c r="H13" s="138">
        <f>Sheet1!I5</f>
        <v>-4.224928582168095E-2</v>
      </c>
      <c r="I13" s="131" t="str">
        <f>IF(H13&gt;0,"increase",IF(H13&lt;0,"decrease","No change"))</f>
        <v>decrease</v>
      </c>
      <c r="J13" s="131"/>
      <c r="K13" s="132"/>
    </row>
    <row r="14" spans="1:11" ht="15.6" x14ac:dyDescent="0.3">
      <c r="A14" s="135"/>
      <c r="B14" s="314" t="s">
        <v>120</v>
      </c>
      <c r="C14" s="314"/>
      <c r="D14" s="139"/>
      <c r="E14" s="140">
        <f>Sheet1!H6</f>
        <v>773</v>
      </c>
      <c r="F14" s="139"/>
      <c r="G14" s="140">
        <f>Sheet1!G6</f>
        <v>279</v>
      </c>
      <c r="H14" s="138">
        <f>Sheet1!I6</f>
        <v>-0.63906856403622248</v>
      </c>
      <c r="I14" s="131" t="str">
        <f>IF(H14&gt;0,"increase",IF(H14&lt;0,"decrease","No change"))</f>
        <v>decrease</v>
      </c>
      <c r="J14" s="131"/>
      <c r="K14" s="132"/>
    </row>
    <row r="15" spans="1:11" ht="15.6" x14ac:dyDescent="0.3">
      <c r="A15" s="135"/>
      <c r="B15" s="314" t="s">
        <v>101</v>
      </c>
      <c r="C15" s="314"/>
      <c r="D15" s="139"/>
      <c r="E15" s="140">
        <f>Sheet1!H7</f>
        <v>11402</v>
      </c>
      <c r="F15" s="139"/>
      <c r="G15" s="140">
        <f>Sheet1!$G$7</f>
        <v>11412</v>
      </c>
      <c r="H15" s="138">
        <f>Sheet1!I7</f>
        <v>8.7703911594457114E-4</v>
      </c>
      <c r="I15" s="131" t="str">
        <f>IF(H15&gt;0,"increase",IF(H15&lt;0,"decrease","No change"))</f>
        <v>increase</v>
      </c>
      <c r="J15" s="131"/>
      <c r="K15" s="132"/>
    </row>
    <row r="16" spans="1:11" s="65" customFormat="1" ht="15.6" x14ac:dyDescent="0.3">
      <c r="A16" s="135"/>
      <c r="B16" s="324" t="s">
        <v>100</v>
      </c>
      <c r="C16" s="324"/>
      <c r="D16" s="139"/>
      <c r="E16" s="140">
        <f>Sheet2!H5</f>
        <v>1127</v>
      </c>
      <c r="F16" s="139"/>
      <c r="G16" s="140">
        <f>Sheet2!$G$5</f>
        <v>1049</v>
      </c>
      <c r="H16" s="138">
        <f>Sheet2!I5</f>
        <v>-6.9210292812777283E-2</v>
      </c>
      <c r="I16" s="131" t="str">
        <f>IF(H16&gt;0,"increase",IF(H16&lt;0,"decrease","No change"))</f>
        <v>decrease</v>
      </c>
      <c r="J16" s="131"/>
      <c r="K16" s="132"/>
    </row>
    <row r="17" spans="1:11" s="65" customFormat="1" ht="15.6" x14ac:dyDescent="0.3">
      <c r="A17" s="135"/>
      <c r="B17" s="141"/>
      <c r="C17" s="141"/>
      <c r="D17" s="139"/>
      <c r="E17" s="140"/>
      <c r="F17" s="139"/>
      <c r="G17" s="140"/>
      <c r="H17" s="138"/>
      <c r="I17" s="131"/>
      <c r="J17" s="131"/>
      <c r="K17" s="132"/>
    </row>
    <row r="18" spans="1:11" ht="15.6" x14ac:dyDescent="0.3">
      <c r="A18" s="128"/>
      <c r="B18" s="313"/>
      <c r="C18" s="313"/>
      <c r="D18" s="129"/>
      <c r="E18" s="142"/>
      <c r="F18" s="131"/>
      <c r="G18" s="142"/>
      <c r="H18" s="129"/>
      <c r="I18" s="129"/>
      <c r="J18" s="129"/>
      <c r="K18" s="132"/>
    </row>
    <row r="19" spans="1:11" ht="15.6" x14ac:dyDescent="0.3">
      <c r="A19" s="319" t="s">
        <v>116</v>
      </c>
      <c r="B19" s="320"/>
      <c r="C19" s="320"/>
      <c r="D19" s="320"/>
      <c r="E19" s="320"/>
      <c r="F19" s="320"/>
      <c r="G19" s="320"/>
      <c r="H19" s="320"/>
      <c r="I19" s="320"/>
      <c r="J19" s="320"/>
      <c r="K19" s="321"/>
    </row>
    <row r="20" spans="1:11" ht="15.6" x14ac:dyDescent="0.3">
      <c r="A20" s="143"/>
      <c r="B20" s="144"/>
      <c r="C20" s="144"/>
      <c r="D20" s="144"/>
      <c r="E20" s="144"/>
      <c r="F20" s="144"/>
      <c r="G20" s="144"/>
      <c r="H20" s="144"/>
      <c r="I20" s="144"/>
      <c r="J20" s="144"/>
      <c r="K20" s="145"/>
    </row>
    <row r="21" spans="1:11" ht="15.6" x14ac:dyDescent="0.3">
      <c r="A21" s="128"/>
      <c r="B21" s="129"/>
      <c r="C21" s="129"/>
      <c r="D21" s="129"/>
      <c r="E21" s="146"/>
      <c r="F21" s="147"/>
      <c r="G21" s="146"/>
      <c r="H21" s="131"/>
      <c r="I21" s="129"/>
      <c r="J21" s="129"/>
      <c r="K21" s="132"/>
    </row>
    <row r="22" spans="1:11" ht="15.6" x14ac:dyDescent="0.3">
      <c r="A22" s="128"/>
      <c r="B22" s="322" t="s">
        <v>98</v>
      </c>
      <c r="C22" s="322"/>
      <c r="D22" s="129"/>
      <c r="E22" s="148">
        <v>2023</v>
      </c>
      <c r="F22" s="147"/>
      <c r="G22" s="148">
        <v>2024</v>
      </c>
      <c r="H22" s="322" t="s">
        <v>97</v>
      </c>
      <c r="I22" s="322"/>
      <c r="J22" s="129"/>
      <c r="K22" s="132"/>
    </row>
    <row r="23" spans="1:11" ht="15.6" x14ac:dyDescent="0.3">
      <c r="A23" s="135"/>
      <c r="B23" s="313" t="s">
        <v>99</v>
      </c>
      <c r="C23" s="313"/>
      <c r="D23" s="139"/>
      <c r="E23" s="140">
        <f>Sheet3!H4</f>
        <v>478</v>
      </c>
      <c r="F23" s="139"/>
      <c r="G23" s="140">
        <f>Sheet3!G4</f>
        <v>335</v>
      </c>
      <c r="H23" s="149">
        <f>Sheet3!I4</f>
        <v>-0.29916317991631797</v>
      </c>
      <c r="I23" s="150" t="str">
        <f>IF(H23&gt;0,"increase",IF(H23&lt;0,"decrease","No change"))</f>
        <v>decrease</v>
      </c>
      <c r="J23" s="129"/>
      <c r="K23" s="132"/>
    </row>
    <row r="24" spans="1:11" ht="15.6" x14ac:dyDescent="0.3">
      <c r="A24" s="128"/>
      <c r="B24" s="129"/>
      <c r="C24" s="129"/>
      <c r="D24" s="129"/>
      <c r="E24" s="129"/>
      <c r="F24" s="129"/>
      <c r="G24" s="129"/>
      <c r="H24" s="129"/>
      <c r="I24" s="129"/>
      <c r="J24" s="129"/>
      <c r="K24" s="132"/>
    </row>
    <row r="25" spans="1:11" ht="15.6" x14ac:dyDescent="0.3">
      <c r="A25" s="128"/>
      <c r="B25" s="129"/>
      <c r="C25" s="129"/>
      <c r="D25" s="129"/>
      <c r="E25" s="129"/>
      <c r="F25" s="129"/>
      <c r="G25" s="129"/>
      <c r="H25" s="129"/>
      <c r="I25" s="129"/>
      <c r="J25" s="129"/>
      <c r="K25" s="132"/>
    </row>
    <row r="26" spans="1:11" ht="15.6" x14ac:dyDescent="0.3">
      <c r="A26" s="319" t="s">
        <v>117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1"/>
    </row>
    <row r="27" spans="1:11" ht="15.6" x14ac:dyDescent="0.3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5"/>
    </row>
    <row r="28" spans="1:11" ht="15.6" x14ac:dyDescent="0.3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5"/>
    </row>
    <row r="29" spans="1:11" ht="14.25" customHeight="1" x14ac:dyDescent="0.3">
      <c r="A29" s="135"/>
      <c r="B29" s="322" t="s">
        <v>98</v>
      </c>
      <c r="C29" s="322"/>
      <c r="D29" s="129"/>
      <c r="E29" s="281">
        <v>2023</v>
      </c>
      <c r="F29" s="147"/>
      <c r="G29" s="148">
        <v>2024</v>
      </c>
      <c r="H29" s="322" t="s">
        <v>97</v>
      </c>
      <c r="I29" s="322"/>
      <c r="J29" s="129"/>
      <c r="K29" s="132"/>
    </row>
    <row r="30" spans="1:11" ht="14.25" customHeight="1" x14ac:dyDescent="0.3">
      <c r="A30" s="135"/>
      <c r="B30" s="129"/>
      <c r="C30" s="129"/>
      <c r="D30" s="129"/>
      <c r="E30" s="282"/>
      <c r="F30" s="147"/>
      <c r="G30" s="283"/>
      <c r="H30" s="151"/>
      <c r="I30" s="129"/>
      <c r="J30" s="129"/>
      <c r="K30" s="132"/>
    </row>
    <row r="31" spans="1:11" ht="15.6" x14ac:dyDescent="0.3">
      <c r="A31" s="135"/>
      <c r="B31" s="314" t="s">
        <v>96</v>
      </c>
      <c r="C31" s="314"/>
      <c r="D31" s="139"/>
      <c r="E31" s="140">
        <f>Sheet3!H9</f>
        <v>170</v>
      </c>
      <c r="F31" s="139"/>
      <c r="G31" s="140">
        <f>Sheet3!G9</f>
        <v>164</v>
      </c>
      <c r="H31" s="138">
        <f>Sheet3!I9</f>
        <v>-3.5294117647058823E-2</v>
      </c>
      <c r="I31" s="131" t="str">
        <f t="shared" ref="I31:I36" si="0">IF(H31&gt;0,"increase",IF(H31&lt;0,"decrease","(no chg)"))</f>
        <v>decrease</v>
      </c>
      <c r="J31" s="153"/>
      <c r="K31" s="154"/>
    </row>
    <row r="32" spans="1:11" ht="15.6" x14ac:dyDescent="0.3">
      <c r="A32" s="135"/>
      <c r="B32" s="314" t="s">
        <v>95</v>
      </c>
      <c r="C32" s="314"/>
      <c r="D32" s="139"/>
      <c r="E32" s="140">
        <f>Sheet3!H10</f>
        <v>7</v>
      </c>
      <c r="F32" s="139"/>
      <c r="G32" s="140">
        <f>Sheet3!G10</f>
        <v>14</v>
      </c>
      <c r="H32" s="138">
        <f>Sheet3!I10</f>
        <v>1</v>
      </c>
      <c r="I32" s="131" t="str">
        <f t="shared" si="0"/>
        <v>increase</v>
      </c>
      <c r="J32" s="131"/>
      <c r="K32" s="132"/>
    </row>
    <row r="33" spans="1:11" ht="15.6" x14ac:dyDescent="0.3">
      <c r="A33" s="135"/>
      <c r="B33" s="323" t="s">
        <v>94</v>
      </c>
      <c r="C33" s="323"/>
      <c r="D33" s="136"/>
      <c r="E33" s="137">
        <f>Sheet3!H8</f>
        <v>177</v>
      </c>
      <c r="F33" s="136"/>
      <c r="G33" s="137">
        <f>Sheet3!G8</f>
        <v>178</v>
      </c>
      <c r="H33" s="155">
        <f>Sheet3!I8</f>
        <v>5.6497175141242938E-3</v>
      </c>
      <c r="I33" s="153" t="str">
        <f t="shared" si="0"/>
        <v>increase</v>
      </c>
      <c r="J33" s="131"/>
      <c r="K33" s="132"/>
    </row>
    <row r="34" spans="1:11" ht="15.6" x14ac:dyDescent="0.3">
      <c r="A34" s="135"/>
      <c r="B34" s="314" t="s">
        <v>121</v>
      </c>
      <c r="C34" s="314"/>
      <c r="D34" s="139"/>
      <c r="E34" s="140">
        <f>Sheet3!H12</f>
        <v>251</v>
      </c>
      <c r="F34" s="139"/>
      <c r="G34" s="140">
        <f>Sheet3!G12</f>
        <v>218</v>
      </c>
      <c r="H34" s="138">
        <f>Sheet3!I12</f>
        <v>-0.13147410358565736</v>
      </c>
      <c r="I34" s="131" t="str">
        <f t="shared" si="0"/>
        <v>decrease</v>
      </c>
      <c r="J34" s="131"/>
      <c r="K34" s="132"/>
    </row>
    <row r="35" spans="1:11" ht="15.6" x14ac:dyDescent="0.3">
      <c r="A35" s="135"/>
      <c r="B35" s="314" t="s">
        <v>93</v>
      </c>
      <c r="C35" s="314"/>
      <c r="D35" s="139"/>
      <c r="E35" s="140">
        <f>Sheet3!H14</f>
        <v>67</v>
      </c>
      <c r="F35" s="139"/>
      <c r="G35" s="140">
        <f>Sheet3!G14</f>
        <v>23</v>
      </c>
      <c r="H35" s="138">
        <f>Sheet3!I14</f>
        <v>-0.65671641791044777</v>
      </c>
      <c r="I35" s="131" t="str">
        <f t="shared" si="0"/>
        <v>decrease</v>
      </c>
      <c r="J35" s="131"/>
      <c r="K35" s="132"/>
    </row>
    <row r="36" spans="1:11" ht="15.6" x14ac:dyDescent="0.3">
      <c r="A36" s="135"/>
      <c r="B36" s="315" t="s">
        <v>92</v>
      </c>
      <c r="C36" s="315"/>
      <c r="D36" s="136"/>
      <c r="E36" s="137">
        <f>Sheet3!H6</f>
        <v>495</v>
      </c>
      <c r="F36" s="147"/>
      <c r="G36" s="137">
        <f>Sheet3!G6</f>
        <v>419</v>
      </c>
      <c r="H36" s="155">
        <f>Sheet3!I6</f>
        <v>-0.15353535353535352</v>
      </c>
      <c r="I36" s="153" t="str">
        <f t="shared" si="0"/>
        <v>decrease</v>
      </c>
      <c r="J36" s="131"/>
      <c r="K36" s="132"/>
    </row>
    <row r="37" spans="1:11" ht="15.6" x14ac:dyDescent="0.3">
      <c r="A37" s="128"/>
      <c r="B37" s="129"/>
      <c r="C37" s="129"/>
      <c r="D37" s="129"/>
      <c r="E37" s="151"/>
      <c r="F37" s="129"/>
      <c r="G37" s="152"/>
      <c r="H37" s="151"/>
      <c r="I37" s="129"/>
      <c r="J37" s="129"/>
      <c r="K37" s="132"/>
    </row>
    <row r="38" spans="1:11" ht="12.6" x14ac:dyDescent="0.25">
      <c r="A38" s="59"/>
      <c r="B38" s="61"/>
      <c r="C38" s="61"/>
      <c r="D38" s="61"/>
      <c r="E38" s="61"/>
      <c r="F38" s="61"/>
      <c r="G38" s="61"/>
      <c r="H38" s="61"/>
      <c r="I38" s="61"/>
      <c r="J38" s="61"/>
      <c r="K38" s="56"/>
    </row>
    <row r="39" spans="1:11" ht="12.6" x14ac:dyDescent="0.25">
      <c r="A39" s="59"/>
      <c r="B39" s="61"/>
      <c r="C39" s="61"/>
      <c r="D39" s="61"/>
      <c r="E39" s="61"/>
      <c r="F39" s="61"/>
      <c r="G39" s="61"/>
      <c r="H39" s="61"/>
      <c r="I39" s="61"/>
      <c r="J39" s="61"/>
      <c r="K39" s="56"/>
    </row>
    <row r="40" spans="1:11" ht="15.6" x14ac:dyDescent="0.3">
      <c r="A40" s="64" t="s">
        <v>91</v>
      </c>
      <c r="B40" s="50"/>
      <c r="C40" s="50"/>
      <c r="D40" s="50"/>
      <c r="E40" s="63"/>
      <c r="F40" s="50"/>
      <c r="G40" s="50"/>
      <c r="H40" s="50"/>
      <c r="I40" s="50"/>
      <c r="J40" s="50"/>
      <c r="K40" s="49"/>
    </row>
    <row r="41" spans="1:11" ht="15.6" x14ac:dyDescent="0.3">
      <c r="A41" s="64"/>
      <c r="B41" s="50"/>
      <c r="C41" s="50"/>
      <c r="D41" s="50"/>
      <c r="E41" s="63"/>
      <c r="F41" s="50"/>
      <c r="G41" s="50"/>
      <c r="H41" s="50"/>
      <c r="I41" s="50"/>
      <c r="J41" s="50"/>
      <c r="K41" s="49"/>
    </row>
    <row r="42" spans="1:11" ht="13.2" x14ac:dyDescent="0.25">
      <c r="A42" s="59"/>
      <c r="B42" s="54"/>
      <c r="C42" s="61"/>
      <c r="D42" s="61"/>
      <c r="E42" s="62"/>
      <c r="F42" s="61"/>
      <c r="G42" s="61"/>
      <c r="H42" s="61"/>
      <c r="I42" s="61"/>
      <c r="J42" s="61"/>
      <c r="K42" s="56"/>
    </row>
    <row r="43" spans="1:11" ht="13.2" x14ac:dyDescent="0.25">
      <c r="A43" s="59"/>
      <c r="B43" s="58" t="s">
        <v>124</v>
      </c>
      <c r="C43" s="54"/>
      <c r="D43" s="54"/>
      <c r="E43" s="60"/>
      <c r="F43" s="54"/>
      <c r="G43" s="54"/>
      <c r="H43" s="54"/>
      <c r="I43" s="57"/>
      <c r="J43" s="57"/>
      <c r="K43" s="56"/>
    </row>
    <row r="44" spans="1:11" ht="13.2" x14ac:dyDescent="0.25">
      <c r="A44" s="59"/>
      <c r="B44" s="58" t="s">
        <v>122</v>
      </c>
      <c r="C44" s="54"/>
      <c r="D44" s="54"/>
      <c r="E44" s="60"/>
      <c r="F44" s="54"/>
      <c r="G44" s="54"/>
      <c r="H44" s="54"/>
      <c r="I44" s="57"/>
      <c r="J44" s="57"/>
      <c r="K44" s="56"/>
    </row>
    <row r="45" spans="1:11" ht="13.2" x14ac:dyDescent="0.25">
      <c r="A45" s="59"/>
      <c r="B45" s="58" t="s">
        <v>90</v>
      </c>
      <c r="C45" s="54"/>
      <c r="D45" s="54"/>
      <c r="E45" s="60"/>
      <c r="F45" s="54"/>
      <c r="G45" s="54"/>
      <c r="H45" s="54"/>
      <c r="I45" s="57"/>
      <c r="J45" s="57"/>
      <c r="K45" s="56"/>
    </row>
    <row r="46" spans="1:11" ht="13.2" x14ac:dyDescent="0.25">
      <c r="A46" s="59"/>
      <c r="B46" s="54" t="s">
        <v>89</v>
      </c>
      <c r="C46" s="54"/>
      <c r="D46" s="54"/>
      <c r="E46" s="60"/>
      <c r="F46" s="54"/>
      <c r="G46" s="54"/>
      <c r="H46" s="54"/>
      <c r="I46" s="57"/>
      <c r="J46" s="57"/>
      <c r="K46" s="56"/>
    </row>
    <row r="47" spans="1:11" ht="13.2" x14ac:dyDescent="0.25">
      <c r="A47" s="59"/>
      <c r="B47" s="54"/>
      <c r="C47" s="54"/>
      <c r="D47" s="54"/>
      <c r="E47" s="60"/>
      <c r="F47" s="54"/>
      <c r="G47" s="54"/>
      <c r="H47" s="54"/>
      <c r="I47" s="57"/>
      <c r="J47" s="57"/>
      <c r="K47" s="56"/>
    </row>
    <row r="48" spans="1:11" ht="13.2" x14ac:dyDescent="0.25">
      <c r="A48" s="59"/>
      <c r="B48" s="58" t="s">
        <v>88</v>
      </c>
      <c r="C48" s="54"/>
      <c r="D48" s="54"/>
      <c r="E48" s="60"/>
      <c r="F48" s="54"/>
      <c r="G48" s="54"/>
      <c r="H48" s="54"/>
      <c r="I48" s="57"/>
      <c r="J48" s="57"/>
      <c r="K48" s="56"/>
    </row>
    <row r="49" spans="1:11" ht="13.2" x14ac:dyDescent="0.25">
      <c r="A49" s="59"/>
      <c r="B49" s="58" t="s">
        <v>87</v>
      </c>
      <c r="C49" s="54"/>
      <c r="D49" s="54"/>
      <c r="E49" s="60"/>
      <c r="F49" s="54"/>
      <c r="G49" s="54"/>
      <c r="H49" s="54"/>
      <c r="I49" s="57"/>
      <c r="J49" s="57"/>
      <c r="K49" s="56"/>
    </row>
    <row r="50" spans="1:11" ht="13.2" x14ac:dyDescent="0.25">
      <c r="A50" s="59"/>
      <c r="B50" s="54"/>
      <c r="C50" s="54"/>
      <c r="D50" s="54"/>
      <c r="E50" s="54"/>
      <c r="F50" s="54"/>
      <c r="G50" s="54"/>
      <c r="H50" s="54"/>
      <c r="I50" s="57"/>
      <c r="J50" s="57"/>
      <c r="K50" s="56"/>
    </row>
    <row r="51" spans="1:11" ht="13.2" x14ac:dyDescent="0.25">
      <c r="A51" s="59"/>
      <c r="B51" s="58" t="s">
        <v>123</v>
      </c>
      <c r="C51" s="54"/>
      <c r="D51" s="54"/>
      <c r="E51" s="54"/>
      <c r="F51" s="54"/>
      <c r="G51" s="54"/>
      <c r="H51" s="54"/>
      <c r="I51" s="57"/>
      <c r="J51" s="57"/>
      <c r="K51" s="56"/>
    </row>
    <row r="52" spans="1:11" s="52" customFormat="1" ht="13.2" x14ac:dyDescent="0.25">
      <c r="A52" s="55"/>
      <c r="B52" s="54" t="s">
        <v>125</v>
      </c>
      <c r="C52" s="54"/>
      <c r="D52" s="54"/>
      <c r="E52" s="54"/>
      <c r="F52" s="54"/>
      <c r="G52" s="54"/>
      <c r="H52" s="54"/>
      <c r="I52" s="54"/>
      <c r="J52" s="54"/>
      <c r="K52" s="53"/>
    </row>
    <row r="53" spans="1:11" s="52" customFormat="1" ht="13.2" x14ac:dyDescent="0.25">
      <c r="A53" s="51"/>
      <c r="B53" s="54" t="s">
        <v>126</v>
      </c>
      <c r="C53" s="54"/>
      <c r="D53" s="54"/>
      <c r="E53" s="54"/>
      <c r="F53" s="54"/>
      <c r="G53" s="54"/>
      <c r="H53" s="54"/>
      <c r="I53" s="54"/>
      <c r="J53" s="54"/>
      <c r="K53" s="53"/>
    </row>
    <row r="54" spans="1:11" s="52" customFormat="1" ht="13.2" x14ac:dyDescent="0.25">
      <c r="A54" s="51"/>
      <c r="B54" s="54"/>
      <c r="C54" s="54"/>
      <c r="D54" s="54"/>
      <c r="E54" s="54"/>
      <c r="F54" s="54"/>
      <c r="G54" s="54"/>
      <c r="H54" s="54"/>
      <c r="I54" s="54"/>
      <c r="J54" s="54"/>
      <c r="K54" s="53"/>
    </row>
    <row r="55" spans="1:11" ht="13.2" x14ac:dyDescent="0.25">
      <c r="A55" s="51" t="s">
        <v>86</v>
      </c>
      <c r="B55" s="50"/>
      <c r="C55" s="50"/>
      <c r="D55" s="50"/>
      <c r="E55" s="50"/>
      <c r="F55" s="50"/>
      <c r="G55" s="50"/>
      <c r="H55" s="50"/>
      <c r="I55" s="50"/>
      <c r="J55" s="50"/>
      <c r="K55" s="49"/>
    </row>
    <row r="56" spans="1:11" ht="18" customHeight="1" thickBot="1" x14ac:dyDescent="0.3">
      <c r="A56" s="316" t="s">
        <v>118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8"/>
    </row>
    <row r="57" spans="1:11" ht="12" thickTop="1" x14ac:dyDescent="0.2"/>
    <row r="58" spans="1:11" ht="0.75" customHeight="1" x14ac:dyDescent="0.2"/>
  </sheetData>
  <mergeCells count="22">
    <mergeCell ref="A8:K8"/>
    <mergeCell ref="B11:C11"/>
    <mergeCell ref="H11:I11"/>
    <mergeCell ref="B13:C13"/>
    <mergeCell ref="B14:C14"/>
    <mergeCell ref="B15:C15"/>
    <mergeCell ref="B16:C16"/>
    <mergeCell ref="B18:C18"/>
    <mergeCell ref="A19:K19"/>
    <mergeCell ref="B22:C22"/>
    <mergeCell ref="H22:I22"/>
    <mergeCell ref="B23:C23"/>
    <mergeCell ref="B34:C34"/>
    <mergeCell ref="B35:C35"/>
    <mergeCell ref="B36:C36"/>
    <mergeCell ref="A56:K56"/>
    <mergeCell ref="A26:K26"/>
    <mergeCell ref="B29:C29"/>
    <mergeCell ref="H29:I29"/>
    <mergeCell ref="B31:C31"/>
    <mergeCell ref="B32:C32"/>
    <mergeCell ref="B33:C33"/>
  </mergeCells>
  <printOptions horizontalCentered="1"/>
  <pageMargins left="0.25" right="0.25" top="0.75" bottom="0.75" header="0.3" footer="0.3"/>
  <pageSetup scale="84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COODeaD</dc:creator>
  <cp:lastModifiedBy>Patt Ferrari</cp:lastModifiedBy>
  <cp:lastPrinted>2024-10-18T16:35:51Z</cp:lastPrinted>
  <dcterms:created xsi:type="dcterms:W3CDTF">2024-10-01T14:33:38Z</dcterms:created>
  <dcterms:modified xsi:type="dcterms:W3CDTF">2024-10-21T13:42:20Z</dcterms:modified>
</cp:coreProperties>
</file>