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96" windowWidth="9636" windowHeight="5268" tabRatio="598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/>
</workbook>
</file>

<file path=xl/calcChain.xml><?xml version="1.0" encoding="utf-8"?>
<calcChain xmlns="http://schemas.openxmlformats.org/spreadsheetml/2006/main">
  <c r="M14" i="3" l="1"/>
  <c r="M9" i="3"/>
  <c r="M6" i="3"/>
  <c r="M49" i="4"/>
  <c r="M38" i="4"/>
  <c r="M25" i="4"/>
  <c r="M18" i="4"/>
  <c r="M12" i="4"/>
  <c r="M8" i="4"/>
  <c r="M5" i="4"/>
  <c r="H49" i="4"/>
  <c r="H38" i="4"/>
  <c r="H25" i="4"/>
  <c r="H18" i="4"/>
  <c r="H12" i="4"/>
  <c r="H8" i="4"/>
  <c r="H5" i="4" s="1"/>
  <c r="G8" i="4"/>
  <c r="G12" i="4"/>
  <c r="G18" i="4"/>
  <c r="G25" i="4"/>
  <c r="G38" i="4"/>
  <c r="G49" i="4"/>
  <c r="I42" i="4"/>
  <c r="I41" i="4"/>
  <c r="I64" i="4"/>
  <c r="G33" i="3"/>
  <c r="I22" i="4"/>
  <c r="F6" i="3"/>
  <c r="E6" i="3"/>
  <c r="D6" i="3"/>
  <c r="C6" i="3"/>
  <c r="B6" i="3"/>
  <c r="G6" i="3"/>
  <c r="G31" i="3"/>
  <c r="I70" i="4"/>
  <c r="I55" i="4"/>
  <c r="M4" i="3"/>
  <c r="M3" i="4"/>
  <c r="L49" i="4"/>
  <c r="K49" i="4"/>
  <c r="J49" i="4"/>
  <c r="H6" i="3"/>
  <c r="H9" i="3"/>
  <c r="H14" i="3"/>
  <c r="F7" i="2"/>
  <c r="E7" i="2"/>
  <c r="E5" i="2" s="1"/>
  <c r="D7" i="2"/>
  <c r="C7" i="2"/>
  <c r="C5" i="2" s="1"/>
  <c r="B7" i="2"/>
  <c r="F5" i="2"/>
  <c r="D5" i="2"/>
  <c r="B5" i="2"/>
  <c r="H7" i="2"/>
  <c r="H5" i="2"/>
  <c r="F14" i="3"/>
  <c r="F9" i="3"/>
  <c r="E14" i="3"/>
  <c r="E9" i="3"/>
  <c r="D14" i="3"/>
  <c r="D9" i="3"/>
  <c r="C14" i="3"/>
  <c r="C9" i="3"/>
  <c r="B14" i="3"/>
  <c r="B9" i="3"/>
  <c r="F49" i="4"/>
  <c r="F38" i="4"/>
  <c r="F25" i="4"/>
  <c r="F18" i="4"/>
  <c r="F12" i="4"/>
  <c r="F8" i="4"/>
  <c r="F5" i="4" s="1"/>
  <c r="E49" i="4"/>
  <c r="E38" i="4"/>
  <c r="E25" i="4"/>
  <c r="E18" i="4"/>
  <c r="E12" i="4"/>
  <c r="E8" i="4"/>
  <c r="E5" i="4" s="1"/>
  <c r="D49" i="4"/>
  <c r="D38" i="4"/>
  <c r="D25" i="4"/>
  <c r="D18" i="4"/>
  <c r="D12" i="4"/>
  <c r="D8" i="4"/>
  <c r="C49" i="4"/>
  <c r="C38" i="4"/>
  <c r="C25" i="4"/>
  <c r="C18" i="4"/>
  <c r="C12" i="4"/>
  <c r="C8" i="4"/>
  <c r="C5" i="4"/>
  <c r="B49" i="4"/>
  <c r="B38" i="4"/>
  <c r="B25" i="4"/>
  <c r="B18" i="4"/>
  <c r="B12" i="4"/>
  <c r="B8" i="4"/>
  <c r="B5" i="4" s="1"/>
  <c r="B3" i="4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L14" i="3"/>
  <c r="L9" i="3"/>
  <c r="L6" i="3"/>
  <c r="K14" i="3"/>
  <c r="K9" i="3"/>
  <c r="K6" i="3"/>
  <c r="K4" i="3" s="1"/>
  <c r="J14" i="3"/>
  <c r="J9" i="3"/>
  <c r="J6" i="3"/>
  <c r="L38" i="4"/>
  <c r="L25" i="4"/>
  <c r="L18" i="4"/>
  <c r="L12" i="4"/>
  <c r="L8" i="4"/>
  <c r="L5" i="4" s="1"/>
  <c r="L3" i="4" s="1"/>
  <c r="K38" i="4"/>
  <c r="K25" i="4"/>
  <c r="K18" i="4"/>
  <c r="K12" i="4"/>
  <c r="K8" i="4"/>
  <c r="K5" i="4" s="1"/>
  <c r="K3" i="4" s="1"/>
  <c r="J38" i="4"/>
  <c r="J25" i="4"/>
  <c r="J18" i="4"/>
  <c r="J12" i="4"/>
  <c r="J8" i="4"/>
  <c r="J5" i="4" s="1"/>
  <c r="J3" i="4" s="1"/>
  <c r="I10" i="3"/>
  <c r="I19" i="4"/>
  <c r="J31" i="3"/>
  <c r="I62" i="4"/>
  <c r="I68" i="4"/>
  <c r="I66" i="4"/>
  <c r="I60" i="4"/>
  <c r="I51" i="4"/>
  <c r="I67" i="4"/>
  <c r="I73" i="4"/>
  <c r="I58" i="4"/>
  <c r="I10" i="4"/>
  <c r="I75" i="4"/>
  <c r="I53" i="4"/>
  <c r="I36" i="4"/>
  <c r="I14" i="4"/>
  <c r="I13" i="4"/>
  <c r="I12" i="4"/>
  <c r="I65" i="4"/>
  <c r="I69" i="4"/>
  <c r="I63" i="4"/>
  <c r="I59" i="4"/>
  <c r="I57" i="4"/>
  <c r="I54" i="4"/>
  <c r="I49" i="4"/>
  <c r="I45" i="4"/>
  <c r="I40" i="4"/>
  <c r="I39" i="4"/>
  <c r="I38" i="4"/>
  <c r="I34" i="4"/>
  <c r="I30" i="4"/>
  <c r="I28" i="4"/>
  <c r="I27" i="4"/>
  <c r="I26" i="4"/>
  <c r="I25" i="4"/>
  <c r="I20" i="4"/>
  <c r="I18" i="4"/>
  <c r="I16" i="4"/>
  <c r="I9" i="4"/>
  <c r="I8" i="4"/>
  <c r="I6" i="4"/>
  <c r="I4" i="4"/>
  <c r="J4" i="3"/>
  <c r="L4" i="3"/>
  <c r="B4" i="3"/>
  <c r="C4" i="3"/>
  <c r="C3" i="4" s="1"/>
  <c r="D4" i="3"/>
  <c r="E4" i="3"/>
  <c r="F4" i="3"/>
  <c r="G9" i="3"/>
  <c r="G14" i="3"/>
  <c r="G4" i="3"/>
  <c r="M31" i="3"/>
  <c r="L31" i="3"/>
  <c r="K31" i="3"/>
  <c r="H31" i="3"/>
  <c r="I31" i="3" s="1"/>
  <c r="F31" i="3"/>
  <c r="E31" i="3"/>
  <c r="D31" i="3"/>
  <c r="C31" i="3"/>
  <c r="B31" i="3"/>
  <c r="B30" i="3"/>
  <c r="G28" i="3"/>
  <c r="H28" i="3"/>
  <c r="I28" i="3" s="1"/>
  <c r="G32" i="3"/>
  <c r="G30" i="3"/>
  <c r="G29" i="3"/>
  <c r="H32" i="3"/>
  <c r="H33" i="3"/>
  <c r="H30" i="3"/>
  <c r="H29" i="3"/>
  <c r="H26" i="3"/>
  <c r="M33" i="3"/>
  <c r="L33" i="3"/>
  <c r="K33" i="3"/>
  <c r="J33" i="3"/>
  <c r="F33" i="3"/>
  <c r="E33" i="3"/>
  <c r="D33" i="3"/>
  <c r="C33" i="3"/>
  <c r="B33" i="3"/>
  <c r="M30" i="3"/>
  <c r="L30" i="3"/>
  <c r="K30" i="3"/>
  <c r="J30" i="3"/>
  <c r="F30" i="3"/>
  <c r="E30" i="3"/>
  <c r="D30" i="3"/>
  <c r="C30" i="3"/>
  <c r="M28" i="3"/>
  <c r="L28" i="3"/>
  <c r="K28" i="3"/>
  <c r="J28" i="3"/>
  <c r="F28" i="3"/>
  <c r="E28" i="3"/>
  <c r="D28" i="3"/>
  <c r="C28" i="3"/>
  <c r="M29" i="3"/>
  <c r="M32" i="3"/>
  <c r="M26" i="3" s="1"/>
  <c r="L29" i="3"/>
  <c r="L32" i="3"/>
  <c r="K29" i="3"/>
  <c r="K26" i="3" s="1"/>
  <c r="K32" i="3"/>
  <c r="J29" i="3"/>
  <c r="J32" i="3"/>
  <c r="J26" i="3" s="1"/>
  <c r="I33" i="3"/>
  <c r="I30" i="3"/>
  <c r="F29" i="3"/>
  <c r="F32" i="3"/>
  <c r="E29" i="3"/>
  <c r="E32" i="3"/>
  <c r="E26" i="3" s="1"/>
  <c r="D29" i="3"/>
  <c r="D32" i="3"/>
  <c r="D26" i="3" s="1"/>
  <c r="C29" i="3"/>
  <c r="C32" i="3"/>
  <c r="B28" i="3"/>
  <c r="B32" i="3"/>
  <c r="B29" i="3"/>
  <c r="B26" i="3" s="1"/>
  <c r="I6" i="3"/>
  <c r="I15" i="3"/>
  <c r="I14" i="3"/>
  <c r="I12" i="3"/>
  <c r="I9" i="3"/>
  <c r="I7" i="3"/>
  <c r="G7" i="2"/>
  <c r="G5" i="2"/>
  <c r="G32" i="1" s="1"/>
  <c r="F44" i="2"/>
  <c r="F42" i="2"/>
  <c r="F26" i="2"/>
  <c r="F24" i="2"/>
  <c r="I13" i="2"/>
  <c r="I11" i="2"/>
  <c r="H30" i="1" s="1"/>
  <c r="I30" i="1" s="1"/>
  <c r="I9" i="2"/>
  <c r="I8" i="2"/>
  <c r="I7" i="2"/>
  <c r="I5" i="2"/>
  <c r="H32" i="1" s="1"/>
  <c r="I32" i="1" s="1"/>
  <c r="I3" i="2"/>
  <c r="H31" i="1"/>
  <c r="I31" i="1" s="1"/>
  <c r="H29" i="1"/>
  <c r="I29" i="1" s="1"/>
  <c r="H28" i="1"/>
  <c r="I28" i="1" s="1"/>
  <c r="H27" i="1"/>
  <c r="I27" i="1" s="1"/>
  <c r="G31" i="1"/>
  <c r="E31" i="1"/>
  <c r="G13" i="1"/>
  <c r="E13" i="1"/>
  <c r="H13" i="1"/>
  <c r="I13" i="1" s="1"/>
  <c r="G15" i="1"/>
  <c r="G30" i="1"/>
  <c r="E30" i="1"/>
  <c r="G29" i="1"/>
  <c r="E29" i="1"/>
  <c r="G28" i="1"/>
  <c r="E28" i="1"/>
  <c r="G27" i="1"/>
  <c r="E27" i="1"/>
  <c r="E32" i="1"/>
  <c r="G20" i="1"/>
  <c r="E20" i="1"/>
  <c r="H20" i="1"/>
  <c r="I20" i="1" s="1"/>
  <c r="E3" i="4" l="1"/>
  <c r="F3" i="4"/>
  <c r="H4" i="3"/>
  <c r="E15" i="1" s="1"/>
  <c r="G5" i="4"/>
  <c r="C26" i="3"/>
  <c r="F26" i="3"/>
  <c r="L26" i="3"/>
  <c r="G26" i="3"/>
  <c r="I26" i="3" s="1"/>
  <c r="I32" i="3"/>
  <c r="D5" i="4"/>
  <c r="D3" i="4" s="1"/>
  <c r="I4" i="3"/>
  <c r="H15" i="1" s="1"/>
  <c r="I15" i="1" s="1"/>
  <c r="I5" i="4"/>
  <c r="H14" i="1" s="1"/>
  <c r="I14" i="1" s="1"/>
  <c r="G3" i="4"/>
  <c r="G14" i="1"/>
  <c r="E14" i="1"/>
  <c r="I29" i="3"/>
  <c r="H3" i="4" l="1"/>
  <c r="E12" i="1" s="1"/>
  <c r="I3" i="4"/>
  <c r="H12" i="1" s="1"/>
  <c r="I12" i="1" s="1"/>
  <c r="G12" i="1"/>
</calcChain>
</file>

<file path=xl/sharedStrings.xml><?xml version="1.0" encoding="utf-8"?>
<sst xmlns="http://schemas.openxmlformats.org/spreadsheetml/2006/main" count="165" uniqueCount="130">
  <si>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</si>
  <si>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</si>
  <si>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</si>
  <si>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</si>
  <si>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</si>
  <si>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</si>
  <si>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</si>
  <si>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</si>
  <si>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</si>
  <si>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</si>
  <si>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</si>
  <si>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</si>
  <si>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Yardville Corr. Unit (SL III)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</si>
  <si>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</si>
  <si>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</si>
  <si>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</si>
  <si>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</si>
  <si>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</si>
  <si>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</si>
  <si>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</si>
  <si>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</si>
  <si>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</si>
  <si>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</si>
  <si>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</si>
  <si>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</si>
  <si>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</si>
  <si>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</si>
  <si>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</si>
  <si>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</si>
  <si>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</si>
  <si>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</si>
  <si>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</si>
  <si>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</si>
  <si>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</si>
  <si>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</si>
  <si>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</si>
  <si>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</si>
  <si>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</si>
  <si>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</si>
  <si>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</si>
  <si>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EDNA MAHAN (SL II)</t>
  </si>
  <si>
    <t>CONTR. HALFWAY HSE (SL I)</t>
  </si>
  <si>
    <t>Bo Robinson</t>
  </si>
  <si>
    <t>Broughton (Male/Female)</t>
  </si>
  <si>
    <t>Clinton House</t>
  </si>
  <si>
    <t>CUE</t>
  </si>
  <si>
    <t>C.U.R.A. (Male/Female)</t>
  </si>
  <si>
    <t>Field House</t>
  </si>
  <si>
    <t>Harbor</t>
  </si>
  <si>
    <t>Mutual Agreement Prgm</t>
  </si>
  <si>
    <t>Tully House</t>
  </si>
  <si>
    <t>Ad. Seg. Females (SL V)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</si>
  <si>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</si>
  <si>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</si>
  <si>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</si>
  <si>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</si>
  <si>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</si>
  <si>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</si>
  <si>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</si>
  <si>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</si>
  <si>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</si>
  <si>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</si>
  <si>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</si>
  <si>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</si>
  <si>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</si>
  <si>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</si>
  <si>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</si>
  <si>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</si>
  <si>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c/  DISCHARGE AT MAX includes adult offenders released upon expiration of maximum sentence.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</si>
  <si>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</si>
  <si>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</si>
  <si>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</si>
  <si>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</si>
  <si>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</si>
  <si>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</si>
  <si>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</si>
  <si>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</si>
  <si>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</si>
  <si>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</si>
  <si>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</si>
  <si>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</si>
  <si>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</si>
  <si>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</si>
  <si>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Work Release (Male)</t>
  </si>
  <si>
    <t>Kintock North Substance Abuse (Male/Female)</t>
  </si>
  <si>
    <t>Kintock North Work Release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</si>
  <si>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</si>
  <si>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</si>
  <si>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</si>
  <si>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</si>
  <si>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</si>
  <si>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</si>
  <si>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</si>
  <si>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</si>
  <si>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</si>
  <si>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</si>
  <si>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</si>
  <si>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</si>
  <si>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</si>
  <si>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</si>
  <si>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</si>
  <si>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</si>
  <si>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</si>
  <si>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</si>
  <si>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</si>
  <si>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</si>
  <si>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</si>
  <si>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</si>
  <si>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Jan</t>
  </si>
  <si>
    <t>January</t>
  </si>
  <si>
    <t>ADMISSIONS AND RELEASES BY CALENDAR YEAR (2007 - 2011)</t>
  </si>
  <si>
    <t>Feb</t>
  </si>
  <si>
    <t>February</t>
  </si>
  <si>
    <t>Mar</t>
  </si>
  <si>
    <t>Bo Robinson Columbus House</t>
  </si>
  <si>
    <t>March</t>
  </si>
  <si>
    <t>Apr</t>
  </si>
  <si>
    <t>April</t>
  </si>
  <si>
    <t>May</t>
  </si>
  <si>
    <t>JUNE 2012</t>
  </si>
  <si>
    <t>INMATE COUNTS ON JUNE 30TH</t>
  </si>
  <si>
    <t>ADMISSIONS DURING JUNE</t>
  </si>
  <si>
    <t>RELEASES DURING JUNE</t>
  </si>
  <si>
    <t xml:space="preserve">   July 10, 2012</t>
  </si>
  <si>
    <t>Jun</t>
  </si>
  <si>
    <t>By Month 2012</t>
  </si>
  <si>
    <t>Jun 2011</t>
  </si>
  <si>
    <t>ADMISSIONS AND RELEASES BY MONTH 2012</t>
  </si>
  <si>
    <t>June</t>
  </si>
  <si>
    <t>June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</si>
</sst>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0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0" fontId="8" fillId="2" borderId="35" xfId="0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6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7" xfId="0" applyFont="1" applyFill="1" applyBorder="1" applyAlignment="1">
      <alignment horizontal="center"/>
    </xf>
    <xf numFmtId="0" fontId="8" fillId="0" borderId="38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9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40" xfId="0" applyFont="1" applyBorder="1"/>
    <xf numFmtId="0" fontId="4" fillId="0" borderId="26" xfId="0" applyFont="1" applyBorder="1"/>
    <xf numFmtId="0" fontId="4" fillId="0" borderId="41" xfId="0" applyFont="1" applyBorder="1"/>
    <xf numFmtId="0" fontId="4" fillId="0" borderId="26" xfId="0" applyNumberFormat="1" applyFont="1" applyBorder="1"/>
    <xf numFmtId="0" fontId="4" fillId="0" borderId="42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3" xfId="0" applyFont="1" applyFill="1" applyBorder="1"/>
    <xf numFmtId="0" fontId="7" fillId="3" borderId="37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0" fontId="8" fillId="2" borderId="43" xfId="0" applyFont="1" applyFill="1" applyBorder="1" applyAlignment="1">
      <alignment horizontal="right"/>
    </xf>
    <xf numFmtId="9" fontId="4" fillId="0" borderId="26" xfId="1" applyFont="1" applyBorder="1"/>
    <xf numFmtId="0" fontId="9" fillId="3" borderId="44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5" xfId="0" applyFont="1" applyFill="1" applyBorder="1"/>
    <xf numFmtId="0" fontId="7" fillId="2" borderId="35" xfId="0" applyFont="1" applyFill="1" applyBorder="1"/>
    <xf numFmtId="0" fontId="8" fillId="2" borderId="46" xfId="0" applyFont="1" applyFill="1" applyBorder="1"/>
    <xf numFmtId="9" fontId="4" fillId="0" borderId="47" xfId="1" applyFont="1" applyBorder="1"/>
    <xf numFmtId="0" fontId="4" fillId="0" borderId="47" xfId="0" applyFont="1" applyBorder="1"/>
    <xf numFmtId="0" fontId="8" fillId="2" borderId="48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1" xfId="1" applyFont="1" applyBorder="1"/>
    <xf numFmtId="9" fontId="4" fillId="0" borderId="26" xfId="1" applyFont="1" applyBorder="1" applyAlignment="1">
      <alignment horizontal="right"/>
    </xf>
    <xf numFmtId="9" fontId="4" fillId="0" borderId="42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164" fontId="8" fillId="2" borderId="18" xfId="1" applyNumberFormat="1" applyFont="1" applyFill="1" applyBorder="1" applyAlignment="1">
      <alignment horizontal="right"/>
    </xf>
    <xf numFmtId="0" fontId="4" fillId="0" borderId="49" xfId="0" applyFont="1" applyBorder="1"/>
    <xf numFmtId="0" fontId="4" fillId="0" borderId="50" xfId="0" applyFont="1" applyBorder="1"/>
    <xf numFmtId="49" fontId="7" fillId="1" borderId="12" xfId="0" applyNumberFormat="1" applyFont="1" applyFill="1" applyBorder="1" applyAlignment="1">
      <alignment horizontal="centerContinuous"/>
    </xf>
    <xf numFmtId="0" fontId="5" fillId="1" borderId="44" xfId="0" applyFont="1" applyFill="1" applyBorder="1" applyAlignment="1">
      <alignment horizontal="center"/>
    </xf>
    <xf numFmtId="0" fontId="4" fillId="0" borderId="29" xfId="0" applyFont="1" applyBorder="1"/>
    <xf numFmtId="49" fontId="7" fillId="1" borderId="51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2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49" fontId="5" fillId="1" borderId="53" xfId="0" applyNumberFormat="1" applyFont="1" applyFill="1" applyBorder="1" applyAlignment="1">
      <alignment horizontal="center"/>
    </xf>
    <xf numFmtId="49" fontId="5" fillId="1" borderId="44" xfId="0" applyNumberFormat="1" applyFont="1" applyFill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5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2" borderId="0" xfId="0" applyFont="1" applyFill="1" applyBorder="1" applyAlignment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164" fontId="11" fillId="2" borderId="57" xfId="0" applyNumberFormat="1" applyFont="1" applyFill="1" applyBorder="1" applyAlignment="1" applyProtection="1">
      <alignment horizontal="center"/>
    </xf>
    <xf numFmtId="164" fontId="11" fillId="2" borderId="58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N4" sqref="N4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83" t="s">
        <v>125</v>
      </c>
      <c r="C1" s="184"/>
      <c r="D1" s="184"/>
      <c r="E1" s="184"/>
      <c r="F1" s="184"/>
      <c r="G1" s="185"/>
      <c r="H1" s="20"/>
      <c r="I1" s="136"/>
      <c r="J1" s="19" t="s">
        <v>91</v>
      </c>
      <c r="K1" s="19"/>
      <c r="L1" s="19"/>
      <c r="M1" s="161"/>
    </row>
    <row r="2" spans="1:14" ht="19.5" customHeight="1" thickBot="1" x14ac:dyDescent="0.25">
      <c r="A2" s="22"/>
      <c r="B2" s="145" t="s">
        <v>108</v>
      </c>
      <c r="C2" s="145" t="s">
        <v>111</v>
      </c>
      <c r="D2" s="145" t="s">
        <v>113</v>
      </c>
      <c r="E2" s="145" t="s">
        <v>116</v>
      </c>
      <c r="F2" s="145" t="s">
        <v>118</v>
      </c>
      <c r="G2" s="144" t="s">
        <v>124</v>
      </c>
      <c r="H2" s="181" t="s">
        <v>126</v>
      </c>
      <c r="I2" s="182"/>
      <c r="J2" s="88">
        <v>2009</v>
      </c>
      <c r="K2" s="88">
        <v>2010</v>
      </c>
      <c r="L2" s="88">
        <v>2011</v>
      </c>
      <c r="M2" s="173">
        <v>2012</v>
      </c>
      <c r="N2" s="23"/>
    </row>
    <row r="3" spans="1:14" ht="12" customHeight="1" thickTop="1" thickBot="1" x14ac:dyDescent="0.25">
      <c r="A3" s="24" t="s">
        <v>105</v>
      </c>
      <c r="B3" s="25">
        <f>B4+B5+Sheet2!B4</f>
        <v>23749</v>
      </c>
      <c r="C3" s="25">
        <f>C4+C5+Sheet2!C4</f>
        <v>23818</v>
      </c>
      <c r="D3" s="25">
        <f>D4+D5+Sheet2!D4</f>
        <v>23751</v>
      </c>
      <c r="E3" s="25">
        <f>E4+E5+Sheet2!E4</f>
        <v>23798</v>
      </c>
      <c r="F3" s="170">
        <f>F4+F5+Sheet2!F4</f>
        <v>23764</v>
      </c>
      <c r="G3" s="171">
        <f>G4+G5+Sheet2!G4</f>
        <v>23662</v>
      </c>
      <c r="H3" s="157">
        <f>H4+H5+Sheet2!H4</f>
        <v>24319</v>
      </c>
      <c r="I3" s="156">
        <f>(G3-H3)/H3</f>
        <v>-2.7015913483284675E-2</v>
      </c>
      <c r="J3" s="25">
        <f>J4+J5+Sheet2!J4</f>
        <v>25876</v>
      </c>
      <c r="K3" s="25">
        <f>K4+K5+Sheet2!K4</f>
        <v>25281</v>
      </c>
      <c r="L3" s="170">
        <f>L4+L5+Sheet2!L4</f>
        <v>24319</v>
      </c>
      <c r="M3" s="174">
        <f>M4+M5+Sheet2!M4</f>
        <v>23662</v>
      </c>
    </row>
    <row r="4" spans="1:14" ht="20.25" customHeight="1" thickBot="1" x14ac:dyDescent="0.25">
      <c r="A4" s="26" t="s">
        <v>53</v>
      </c>
      <c r="B4" s="27">
        <v>321</v>
      </c>
      <c r="C4" s="27">
        <v>322</v>
      </c>
      <c r="D4" s="27">
        <v>212</v>
      </c>
      <c r="E4" s="27">
        <v>277</v>
      </c>
      <c r="F4" s="27">
        <v>257</v>
      </c>
      <c r="G4" s="131">
        <v>230</v>
      </c>
      <c r="H4" s="131">
        <v>317</v>
      </c>
      <c r="I4" s="143">
        <f>(G4-H4)/H4</f>
        <v>-0.27444794952681389</v>
      </c>
      <c r="J4" s="27">
        <v>1529</v>
      </c>
      <c r="K4" s="27">
        <v>809</v>
      </c>
      <c r="L4" s="27">
        <v>317</v>
      </c>
      <c r="M4" s="131">
        <v>230</v>
      </c>
    </row>
    <row r="5" spans="1:14" ht="12" customHeight="1" thickBot="1" x14ac:dyDescent="0.25">
      <c r="A5" s="30" t="s">
        <v>24</v>
      </c>
      <c r="B5" s="31">
        <f t="shared" ref="B5:H5" si="0">SUM(B6+B8+B12+B16+B18+B25+B30+B32+B34+B36+B38+B45+B47+B49)</f>
        <v>19646</v>
      </c>
      <c r="C5" s="31">
        <f t="shared" si="0"/>
        <v>19647</v>
      </c>
      <c r="D5" s="31">
        <f t="shared" si="0"/>
        <v>19683</v>
      </c>
      <c r="E5" s="31">
        <f t="shared" si="0"/>
        <v>19666</v>
      </c>
      <c r="F5" s="31">
        <f t="shared" si="0"/>
        <v>19692</v>
      </c>
      <c r="G5" s="133">
        <f t="shared" si="0"/>
        <v>19604</v>
      </c>
      <c r="H5" s="133">
        <f t="shared" si="0"/>
        <v>19870</v>
      </c>
      <c r="I5" s="163">
        <f>(G5-H5)/H5</f>
        <v>-1.3387015601409159E-2</v>
      </c>
      <c r="J5" s="31">
        <f>SUM(J6+J8+J12+J16+J18+J25+J30+J32+J34+J36+J38+J45+J47+J49)</f>
        <v>20091</v>
      </c>
      <c r="K5" s="31">
        <f>SUM(K6+K8+K12+K16+K18+K25+K30+K32+K34+K36+K38+K45+K47+K49)</f>
        <v>20143</v>
      </c>
      <c r="L5" s="31">
        <f>SUM(L6+L8+L12+L16+L18+L25+L30+L32+L34+L36+L38+L45+L47+L49)</f>
        <v>19870</v>
      </c>
      <c r="M5" s="133">
        <f>SUM(M6+M8+M12+M16+M18+M25+M30+M32+M34+M36+M38+M45+M47+M49)</f>
        <v>19604</v>
      </c>
    </row>
    <row r="6" spans="1:14" ht="9.75" customHeight="1" x14ac:dyDescent="0.2">
      <c r="A6" s="28" t="s">
        <v>25</v>
      </c>
      <c r="B6" s="29">
        <v>709</v>
      </c>
      <c r="C6" s="29">
        <v>707</v>
      </c>
      <c r="D6" s="29">
        <v>706</v>
      </c>
      <c r="E6" s="29">
        <v>648</v>
      </c>
      <c r="F6" s="29">
        <v>642</v>
      </c>
      <c r="G6" s="132">
        <v>640</v>
      </c>
      <c r="H6" s="132">
        <v>712</v>
      </c>
      <c r="I6" s="143">
        <f>(G6-H6)/H6</f>
        <v>-0.10112359550561797</v>
      </c>
      <c r="J6" s="29">
        <v>684</v>
      </c>
      <c r="K6" s="29">
        <v>679</v>
      </c>
      <c r="L6" s="29">
        <v>712</v>
      </c>
      <c r="M6" s="132">
        <v>640</v>
      </c>
    </row>
    <row r="7" spans="1:14" ht="3" customHeight="1" x14ac:dyDescent="0.2">
      <c r="A7" s="28"/>
      <c r="B7" s="29"/>
      <c r="C7" s="29"/>
      <c r="D7" s="29"/>
      <c r="E7" s="29"/>
      <c r="F7" s="29"/>
      <c r="G7" s="132"/>
      <c r="H7" s="132"/>
      <c r="I7" s="143"/>
      <c r="J7" s="29"/>
      <c r="K7" s="29"/>
      <c r="L7" s="29"/>
      <c r="M7" s="132"/>
    </row>
    <row r="8" spans="1:14" ht="9" customHeight="1" x14ac:dyDescent="0.2">
      <c r="A8" s="28" t="s">
        <v>26</v>
      </c>
      <c r="B8" s="29">
        <f t="shared" ref="B8:H8" si="1">SUM(B9:B10)</f>
        <v>1930</v>
      </c>
      <c r="C8" s="29">
        <f t="shared" si="1"/>
        <v>1920</v>
      </c>
      <c r="D8" s="29">
        <f t="shared" si="1"/>
        <v>1886</v>
      </c>
      <c r="E8" s="29">
        <f t="shared" si="1"/>
        <v>1906</v>
      </c>
      <c r="F8" s="29">
        <f t="shared" si="1"/>
        <v>1905</v>
      </c>
      <c r="G8" s="132">
        <f t="shared" si="1"/>
        <v>1908</v>
      </c>
      <c r="H8" s="132">
        <f t="shared" si="1"/>
        <v>1972</v>
      </c>
      <c r="I8" s="143">
        <f>(G8-H8)/H8</f>
        <v>-3.2454361054766734E-2</v>
      </c>
      <c r="J8" s="29">
        <f>SUM(J9:J10)</f>
        <v>1902</v>
      </c>
      <c r="K8" s="29">
        <f>SUM(K9:K10)</f>
        <v>1955</v>
      </c>
      <c r="L8" s="29">
        <f>SUM(L9:L10)</f>
        <v>1972</v>
      </c>
      <c r="M8" s="132">
        <f>SUM(M9:M10)</f>
        <v>1908</v>
      </c>
    </row>
    <row r="9" spans="1:14" ht="10.5" customHeight="1" x14ac:dyDescent="0.2">
      <c r="A9" s="28" t="s">
        <v>27</v>
      </c>
      <c r="B9" s="29">
        <v>1905</v>
      </c>
      <c r="C9" s="29">
        <v>1894</v>
      </c>
      <c r="D9" s="29">
        <v>1855</v>
      </c>
      <c r="E9" s="29">
        <v>1875</v>
      </c>
      <c r="F9" s="29">
        <v>1883</v>
      </c>
      <c r="G9" s="132">
        <v>1877</v>
      </c>
      <c r="H9" s="132">
        <v>1942</v>
      </c>
      <c r="I9" s="143">
        <f>(G9-H9)/H9</f>
        <v>-3.3470648815653967E-2</v>
      </c>
      <c r="J9" s="29">
        <v>1872</v>
      </c>
      <c r="K9" s="29">
        <v>1929</v>
      </c>
      <c r="L9" s="29">
        <v>1942</v>
      </c>
      <c r="M9" s="132">
        <v>1877</v>
      </c>
    </row>
    <row r="10" spans="1:14" ht="10.5" customHeight="1" x14ac:dyDescent="0.2">
      <c r="A10" s="28" t="s">
        <v>51</v>
      </c>
      <c r="B10" s="29">
        <v>25</v>
      </c>
      <c r="C10" s="29">
        <v>26</v>
      </c>
      <c r="D10" s="29">
        <v>31</v>
      </c>
      <c r="E10" s="29">
        <v>31</v>
      </c>
      <c r="F10" s="29">
        <v>22</v>
      </c>
      <c r="G10" s="132">
        <v>31</v>
      </c>
      <c r="H10" s="132">
        <v>30</v>
      </c>
      <c r="I10" s="143">
        <f>(G10-H10)/H10</f>
        <v>3.3333333333333333E-2</v>
      </c>
      <c r="J10" s="29">
        <v>30</v>
      </c>
      <c r="K10" s="29">
        <v>26</v>
      </c>
      <c r="L10" s="29">
        <v>30</v>
      </c>
      <c r="M10" s="132">
        <v>31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2"/>
      <c r="H11" s="132"/>
      <c r="I11" s="143"/>
      <c r="J11" s="29"/>
      <c r="K11" s="29"/>
      <c r="L11" s="29"/>
      <c r="M11" s="132"/>
    </row>
    <row r="12" spans="1:14" ht="12" customHeight="1" x14ac:dyDescent="0.2">
      <c r="A12" s="28" t="s">
        <v>29</v>
      </c>
      <c r="B12" s="29">
        <f t="shared" ref="B12:H12" si="2">SUM(B13:B14)</f>
        <v>906</v>
      </c>
      <c r="C12" s="29">
        <f t="shared" si="2"/>
        <v>945</v>
      </c>
      <c r="D12" s="29">
        <f t="shared" si="2"/>
        <v>922</v>
      </c>
      <c r="E12" s="29">
        <f t="shared" si="2"/>
        <v>928</v>
      </c>
      <c r="F12" s="29">
        <f t="shared" si="2"/>
        <v>916</v>
      </c>
      <c r="G12" s="132">
        <f t="shared" si="2"/>
        <v>932</v>
      </c>
      <c r="H12" s="132">
        <f t="shared" si="2"/>
        <v>918</v>
      </c>
      <c r="I12" s="143">
        <f>(G12-H12)/H12</f>
        <v>1.5250544662309368E-2</v>
      </c>
      <c r="J12" s="29">
        <f>SUM(J13:J14)</f>
        <v>909</v>
      </c>
      <c r="K12" s="29">
        <f>SUM(K13:K14)</f>
        <v>816</v>
      </c>
      <c r="L12" s="29">
        <f>SUM(L13:L14)</f>
        <v>918</v>
      </c>
      <c r="M12" s="132">
        <f>SUM(M13:M14)</f>
        <v>932</v>
      </c>
    </row>
    <row r="13" spans="1:14" ht="12" customHeight="1" x14ac:dyDescent="0.2">
      <c r="A13" s="28" t="s">
        <v>30</v>
      </c>
      <c r="B13" s="29">
        <v>629</v>
      </c>
      <c r="C13" s="29">
        <v>665</v>
      </c>
      <c r="D13" s="29">
        <v>643</v>
      </c>
      <c r="E13" s="29">
        <v>650</v>
      </c>
      <c r="F13" s="29">
        <v>636</v>
      </c>
      <c r="G13" s="132">
        <v>652</v>
      </c>
      <c r="H13" s="132">
        <v>646</v>
      </c>
      <c r="I13" s="143">
        <f>(G13-H13)/H13</f>
        <v>9.2879256965944269E-3</v>
      </c>
      <c r="J13" s="29">
        <v>631</v>
      </c>
      <c r="K13" s="29">
        <v>577</v>
      </c>
      <c r="L13" s="29">
        <v>646</v>
      </c>
      <c r="M13" s="132">
        <v>652</v>
      </c>
    </row>
    <row r="14" spans="1:14" ht="12" customHeight="1" x14ac:dyDescent="0.2">
      <c r="A14" s="28" t="s">
        <v>28</v>
      </c>
      <c r="B14" s="29">
        <v>277</v>
      </c>
      <c r="C14" s="29">
        <v>280</v>
      </c>
      <c r="D14" s="29">
        <v>279</v>
      </c>
      <c r="E14" s="29">
        <v>278</v>
      </c>
      <c r="F14" s="29">
        <v>280</v>
      </c>
      <c r="G14" s="132">
        <v>280</v>
      </c>
      <c r="H14" s="132">
        <v>272</v>
      </c>
      <c r="I14" s="143">
        <f>(G14-H14)/H14</f>
        <v>2.9411764705882353E-2</v>
      </c>
      <c r="J14" s="29">
        <v>278</v>
      </c>
      <c r="K14" s="29">
        <v>239</v>
      </c>
      <c r="L14" s="29">
        <v>272</v>
      </c>
      <c r="M14" s="132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2"/>
      <c r="H15" s="132"/>
      <c r="I15" s="143"/>
      <c r="J15" s="29"/>
      <c r="K15" s="29"/>
      <c r="L15" s="29"/>
      <c r="M15" s="132"/>
    </row>
    <row r="16" spans="1:14" ht="9.75" customHeight="1" x14ac:dyDescent="0.2">
      <c r="A16" s="28" t="s">
        <v>31</v>
      </c>
      <c r="B16" s="29">
        <v>14</v>
      </c>
      <c r="C16" s="29">
        <v>14</v>
      </c>
      <c r="D16" s="29">
        <v>14</v>
      </c>
      <c r="E16" s="29">
        <v>10</v>
      </c>
      <c r="F16" s="29">
        <v>15</v>
      </c>
      <c r="G16" s="132">
        <v>8</v>
      </c>
      <c r="H16" s="132">
        <v>11</v>
      </c>
      <c r="I16" s="143">
        <f>(G16-H16)/H16</f>
        <v>-0.27272727272727271</v>
      </c>
      <c r="J16" s="29">
        <v>20</v>
      </c>
      <c r="K16" s="29">
        <v>15</v>
      </c>
      <c r="L16" s="29">
        <v>11</v>
      </c>
      <c r="M16" s="132">
        <v>8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2"/>
      <c r="H17" s="132"/>
      <c r="I17" s="143"/>
      <c r="J17" s="29"/>
      <c r="K17" s="29"/>
      <c r="L17" s="29"/>
      <c r="M17" s="132"/>
    </row>
    <row r="18" spans="1:13" ht="9.75" customHeight="1" x14ac:dyDescent="0.2">
      <c r="A18" s="28" t="s">
        <v>32</v>
      </c>
      <c r="B18" s="29">
        <f t="shared" ref="B18:H18" si="3">SUM(B19:B23)</f>
        <v>1459</v>
      </c>
      <c r="C18" s="29">
        <f t="shared" si="3"/>
        <v>1454</v>
      </c>
      <c r="D18" s="29">
        <f t="shared" si="3"/>
        <v>1473</v>
      </c>
      <c r="E18" s="29">
        <f t="shared" si="3"/>
        <v>1478</v>
      </c>
      <c r="F18" s="29">
        <f t="shared" si="3"/>
        <v>1466</v>
      </c>
      <c r="G18" s="132">
        <f t="shared" si="3"/>
        <v>1474</v>
      </c>
      <c r="H18" s="132">
        <f t="shared" si="3"/>
        <v>1489</v>
      </c>
      <c r="I18" s="143">
        <f>(G18-H18)/H18</f>
        <v>-1.0073875083948958E-2</v>
      </c>
      <c r="J18" s="29">
        <f>SUM(J19:J23)</f>
        <v>1914</v>
      </c>
      <c r="K18" s="29">
        <f>SUM(K19:K23)</f>
        <v>1449</v>
      </c>
      <c r="L18" s="29">
        <f>SUM(L19:L23)</f>
        <v>1489</v>
      </c>
      <c r="M18" s="132">
        <f>SUM(M19:M23)</f>
        <v>1474</v>
      </c>
    </row>
    <row r="19" spans="1:13" ht="11.25" customHeight="1" x14ac:dyDescent="0.2">
      <c r="A19" s="28" t="s">
        <v>27</v>
      </c>
      <c r="B19" s="29">
        <v>1329</v>
      </c>
      <c r="C19" s="29">
        <v>1329</v>
      </c>
      <c r="D19" s="29">
        <v>1345</v>
      </c>
      <c r="E19" s="29">
        <v>1346</v>
      </c>
      <c r="F19" s="29">
        <v>1342</v>
      </c>
      <c r="G19" s="132">
        <v>1344</v>
      </c>
      <c r="H19" s="132">
        <v>1348</v>
      </c>
      <c r="I19" s="143">
        <f>(G19-H19)/H19</f>
        <v>-2.967359050445104E-3</v>
      </c>
      <c r="J19" s="29">
        <v>1353</v>
      </c>
      <c r="K19" s="29">
        <v>1322</v>
      </c>
      <c r="L19" s="29">
        <v>1348</v>
      </c>
      <c r="M19" s="132">
        <v>1344</v>
      </c>
    </row>
    <row r="20" spans="1:13" ht="9.75" customHeight="1" x14ac:dyDescent="0.2">
      <c r="A20" s="28" t="s">
        <v>96</v>
      </c>
      <c r="B20" s="29">
        <v>111</v>
      </c>
      <c r="C20" s="29">
        <v>110</v>
      </c>
      <c r="D20" s="29">
        <v>105</v>
      </c>
      <c r="E20" s="29">
        <v>115</v>
      </c>
      <c r="F20" s="29">
        <v>113</v>
      </c>
      <c r="G20" s="132">
        <v>113</v>
      </c>
      <c r="H20" s="132">
        <v>115</v>
      </c>
      <c r="I20" s="143">
        <f>(G20-H20)/H20</f>
        <v>-1.7391304347826087E-2</v>
      </c>
      <c r="J20" s="29">
        <v>114</v>
      </c>
      <c r="K20" s="29">
        <v>115</v>
      </c>
      <c r="L20" s="29">
        <v>115</v>
      </c>
      <c r="M20" s="132">
        <v>113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2"/>
      <c r="H21" s="132"/>
      <c r="I21" s="164"/>
      <c r="J21" s="29"/>
      <c r="K21" s="29"/>
      <c r="L21" s="29"/>
      <c r="M21" s="132"/>
    </row>
    <row r="22" spans="1:13" ht="9.75" customHeight="1" x14ac:dyDescent="0.2">
      <c r="A22" s="28" t="s">
        <v>100</v>
      </c>
      <c r="B22" s="29">
        <v>19</v>
      </c>
      <c r="C22" s="29">
        <v>15</v>
      </c>
      <c r="D22" s="29">
        <v>23</v>
      </c>
      <c r="E22" s="29">
        <v>17</v>
      </c>
      <c r="F22" s="29">
        <v>11</v>
      </c>
      <c r="G22" s="132">
        <v>17</v>
      </c>
      <c r="H22" s="132">
        <v>26</v>
      </c>
      <c r="I22" s="143">
        <f>(G22-H22)/H22</f>
        <v>-0.34615384615384615</v>
      </c>
      <c r="J22" s="29">
        <v>447</v>
      </c>
      <c r="K22" s="29">
        <v>12</v>
      </c>
      <c r="L22" s="29">
        <v>26</v>
      </c>
      <c r="M22" s="132">
        <v>17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2"/>
      <c r="H23" s="132"/>
      <c r="I23" s="164"/>
      <c r="J23" s="29"/>
      <c r="K23" s="29"/>
      <c r="L23" s="29"/>
      <c r="M23" s="132"/>
    </row>
    <row r="24" spans="1:13" ht="3" customHeight="1" x14ac:dyDescent="0.2">
      <c r="A24" s="28"/>
      <c r="B24" s="29"/>
      <c r="C24" s="29"/>
      <c r="D24" s="29"/>
      <c r="E24" s="29"/>
      <c r="F24" s="29"/>
      <c r="G24" s="132"/>
      <c r="H24" s="132"/>
      <c r="I24" s="143"/>
      <c r="J24" s="29"/>
      <c r="K24" s="29"/>
      <c r="L24" s="29"/>
      <c r="M24" s="132"/>
    </row>
    <row r="25" spans="1:13" x14ac:dyDescent="0.2">
      <c r="A25" s="28" t="s">
        <v>33</v>
      </c>
      <c r="B25" s="29">
        <f t="shared" ref="B25:H25" si="4">SUM(B26:B28)</f>
        <v>2202</v>
      </c>
      <c r="C25" s="29">
        <f t="shared" si="4"/>
        <v>2202</v>
      </c>
      <c r="D25" s="29">
        <f t="shared" si="4"/>
        <v>2226</v>
      </c>
      <c r="E25" s="29">
        <f t="shared" si="4"/>
        <v>2186</v>
      </c>
      <c r="F25" s="29">
        <f t="shared" si="4"/>
        <v>2211</v>
      </c>
      <c r="G25" s="132">
        <f t="shared" si="4"/>
        <v>2198</v>
      </c>
      <c r="H25" s="132">
        <f t="shared" si="4"/>
        <v>2229</v>
      </c>
      <c r="I25" s="143">
        <f>(G25-H25)/H25</f>
        <v>-1.3907581875280395E-2</v>
      </c>
      <c r="J25" s="29">
        <f>SUM(J26:J28)</f>
        <v>2347</v>
      </c>
      <c r="K25" s="29">
        <f>SUM(K26:K28)</f>
        <v>2325</v>
      </c>
      <c r="L25" s="29">
        <f>SUM(L26:L28)</f>
        <v>2229</v>
      </c>
      <c r="M25" s="132">
        <f>SUM(M26:M28)</f>
        <v>2198</v>
      </c>
    </row>
    <row r="26" spans="1:13" ht="12" customHeight="1" x14ac:dyDescent="0.2">
      <c r="A26" s="28" t="s">
        <v>14</v>
      </c>
      <c r="B26" s="29">
        <v>1161</v>
      </c>
      <c r="C26" s="29">
        <v>1151</v>
      </c>
      <c r="D26" s="29">
        <v>1168</v>
      </c>
      <c r="E26" s="29">
        <v>1163</v>
      </c>
      <c r="F26" s="29">
        <v>1166</v>
      </c>
      <c r="G26" s="132">
        <v>1150</v>
      </c>
      <c r="H26" s="132">
        <v>1173</v>
      </c>
      <c r="I26" s="143">
        <f>(G26-H26)/H26</f>
        <v>-1.9607843137254902E-2</v>
      </c>
      <c r="J26" s="29">
        <v>1292</v>
      </c>
      <c r="K26" s="29">
        <v>1293</v>
      </c>
      <c r="L26" s="29">
        <v>1173</v>
      </c>
      <c r="M26" s="132">
        <v>1150</v>
      </c>
    </row>
    <row r="27" spans="1:13" ht="10.5" customHeight="1" x14ac:dyDescent="0.2">
      <c r="A27" s="28" t="s">
        <v>34</v>
      </c>
      <c r="B27" s="29">
        <v>708</v>
      </c>
      <c r="C27" s="29">
        <v>706</v>
      </c>
      <c r="D27" s="29">
        <v>708</v>
      </c>
      <c r="E27" s="29">
        <v>673</v>
      </c>
      <c r="F27" s="29">
        <v>695</v>
      </c>
      <c r="G27" s="132">
        <v>703</v>
      </c>
      <c r="H27" s="132">
        <v>706</v>
      </c>
      <c r="I27" s="143">
        <f>(G27-H27)/H27</f>
        <v>-4.24929178470255E-3</v>
      </c>
      <c r="J27" s="29">
        <v>708</v>
      </c>
      <c r="K27" s="29">
        <v>707</v>
      </c>
      <c r="L27" s="29">
        <v>706</v>
      </c>
      <c r="M27" s="132">
        <v>703</v>
      </c>
    </row>
    <row r="28" spans="1:13" ht="10.5" customHeight="1" x14ac:dyDescent="0.2">
      <c r="A28" s="28" t="s">
        <v>35</v>
      </c>
      <c r="B28" s="29">
        <v>333</v>
      </c>
      <c r="C28" s="29">
        <v>345</v>
      </c>
      <c r="D28" s="29">
        <v>350</v>
      </c>
      <c r="E28" s="29">
        <v>350</v>
      </c>
      <c r="F28" s="29">
        <v>350</v>
      </c>
      <c r="G28" s="132">
        <v>345</v>
      </c>
      <c r="H28" s="132">
        <v>350</v>
      </c>
      <c r="I28" s="143">
        <f>(G28-H28)/H28</f>
        <v>-1.4285714285714285E-2</v>
      </c>
      <c r="J28" s="29">
        <v>347</v>
      </c>
      <c r="K28" s="29">
        <v>325</v>
      </c>
      <c r="L28" s="29">
        <v>350</v>
      </c>
      <c r="M28" s="132">
        <v>345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2"/>
      <c r="H29" s="132"/>
      <c r="I29" s="143"/>
      <c r="J29" s="29"/>
      <c r="K29" s="29"/>
      <c r="L29" s="29"/>
      <c r="M29" s="132"/>
    </row>
    <row r="30" spans="1:13" ht="9.75" customHeight="1" x14ac:dyDescent="0.2">
      <c r="A30" s="28" t="s">
        <v>36</v>
      </c>
      <c r="B30" s="29">
        <v>694</v>
      </c>
      <c r="C30" s="29">
        <v>690</v>
      </c>
      <c r="D30" s="29">
        <v>688</v>
      </c>
      <c r="E30" s="29">
        <v>688</v>
      </c>
      <c r="F30" s="29">
        <v>686</v>
      </c>
      <c r="G30" s="132">
        <v>694</v>
      </c>
      <c r="H30" s="132">
        <v>671</v>
      </c>
      <c r="I30" s="143">
        <f>(G30-H30)/H30</f>
        <v>3.4277198211624442E-2</v>
      </c>
      <c r="J30" s="29">
        <v>632</v>
      </c>
      <c r="K30" s="29">
        <v>689</v>
      </c>
      <c r="L30" s="29">
        <v>671</v>
      </c>
      <c r="M30" s="132">
        <v>694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2"/>
      <c r="H31" s="132"/>
      <c r="I31" s="143"/>
      <c r="J31" s="29"/>
      <c r="K31" s="29"/>
      <c r="L31" s="29"/>
      <c r="M31" s="132"/>
    </row>
    <row r="32" spans="1:13" ht="11.25" customHeight="1" x14ac:dyDescent="0.2">
      <c r="A32" s="28"/>
      <c r="B32" s="29"/>
      <c r="C32" s="29"/>
      <c r="D32" s="29"/>
      <c r="E32" s="29"/>
      <c r="F32" s="29"/>
      <c r="G32" s="132"/>
      <c r="H32" s="132"/>
      <c r="I32" s="164"/>
      <c r="J32" s="29">
        <v>0</v>
      </c>
      <c r="K32" s="29">
        <v>0</v>
      </c>
      <c r="L32" s="29">
        <v>0</v>
      </c>
      <c r="M32" s="132"/>
    </row>
    <row r="33" spans="1:13" ht="3" customHeight="1" x14ac:dyDescent="0.2">
      <c r="A33" s="28"/>
      <c r="B33" s="29"/>
      <c r="C33" s="29"/>
      <c r="D33" s="29"/>
      <c r="E33" s="29"/>
      <c r="F33" s="29"/>
      <c r="G33" s="132"/>
      <c r="H33" s="132"/>
      <c r="I33" s="143"/>
      <c r="J33" s="29"/>
      <c r="K33" s="29"/>
      <c r="L33" s="29"/>
      <c r="M33" s="132"/>
    </row>
    <row r="34" spans="1:13" ht="9.75" customHeight="1" x14ac:dyDescent="0.2">
      <c r="A34" s="28" t="s">
        <v>37</v>
      </c>
      <c r="B34" s="29">
        <v>2351</v>
      </c>
      <c r="C34" s="29">
        <v>2329</v>
      </c>
      <c r="D34" s="29">
        <v>2339</v>
      </c>
      <c r="E34" s="29">
        <v>2326</v>
      </c>
      <c r="F34" s="29">
        <v>2351</v>
      </c>
      <c r="G34" s="132">
        <v>2329</v>
      </c>
      <c r="H34" s="132">
        <v>2349</v>
      </c>
      <c r="I34" s="143">
        <f>(G34-H34)/H34</f>
        <v>-8.5142613878246062E-3</v>
      </c>
      <c r="J34" s="29">
        <v>2056</v>
      </c>
      <c r="K34" s="29">
        <v>2184</v>
      </c>
      <c r="L34" s="29">
        <v>2349</v>
      </c>
      <c r="M34" s="132">
        <v>2329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2"/>
      <c r="H35" s="132"/>
      <c r="I35" s="143"/>
      <c r="J35" s="29"/>
      <c r="K35" s="29"/>
      <c r="L35" s="29"/>
      <c r="M35" s="132"/>
    </row>
    <row r="36" spans="1:13" ht="12" customHeight="1" x14ac:dyDescent="0.2">
      <c r="A36" s="28" t="s">
        <v>38</v>
      </c>
      <c r="B36" s="29">
        <v>3367</v>
      </c>
      <c r="C36" s="29">
        <v>3366</v>
      </c>
      <c r="D36" s="29">
        <v>3354</v>
      </c>
      <c r="E36" s="29">
        <v>3369</v>
      </c>
      <c r="F36" s="29">
        <v>3397</v>
      </c>
      <c r="G36" s="132">
        <v>3381</v>
      </c>
      <c r="H36" s="132">
        <v>3371</v>
      </c>
      <c r="I36" s="143">
        <f>(G36-H36)/H36</f>
        <v>2.9664787896766538E-3</v>
      </c>
      <c r="J36" s="29">
        <v>3377</v>
      </c>
      <c r="K36" s="29">
        <v>3364</v>
      </c>
      <c r="L36" s="29">
        <v>3371</v>
      </c>
      <c r="M36" s="132">
        <v>3381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2"/>
      <c r="H37" s="132"/>
      <c r="I37" s="143"/>
      <c r="J37" s="29"/>
      <c r="K37" s="29"/>
      <c r="L37" s="29"/>
      <c r="M37" s="132"/>
    </row>
    <row r="38" spans="1:13" x14ac:dyDescent="0.2">
      <c r="A38" s="28" t="s">
        <v>39</v>
      </c>
      <c r="B38" s="29">
        <f t="shared" ref="B38:H38" si="5">SUM(B39:B43)</f>
        <v>2465</v>
      </c>
      <c r="C38" s="29">
        <f t="shared" si="5"/>
        <v>2461</v>
      </c>
      <c r="D38" s="29">
        <f t="shared" si="5"/>
        <v>2461</v>
      </c>
      <c r="E38" s="29">
        <f t="shared" si="5"/>
        <v>2472</v>
      </c>
      <c r="F38" s="29">
        <f t="shared" si="5"/>
        <v>2499</v>
      </c>
      <c r="G38" s="132">
        <f t="shared" si="5"/>
        <v>2458</v>
      </c>
      <c r="H38" s="132">
        <f t="shared" si="5"/>
        <v>2550</v>
      </c>
      <c r="I38" s="143">
        <f>(G38-H38)/H38</f>
        <v>-3.607843137254902E-2</v>
      </c>
      <c r="J38" s="29">
        <f>SUM(J39:J43)</f>
        <v>2687</v>
      </c>
      <c r="K38" s="29">
        <f>SUM(K39:K43)</f>
        <v>2840</v>
      </c>
      <c r="L38" s="29">
        <f>SUM(L39:L43)</f>
        <v>2550</v>
      </c>
      <c r="M38" s="132">
        <f>SUM(M39:M43)</f>
        <v>2458</v>
      </c>
    </row>
    <row r="39" spans="1:13" ht="11.25" customHeight="1" x14ac:dyDescent="0.2">
      <c r="A39" s="28" t="s">
        <v>27</v>
      </c>
      <c r="B39" s="29">
        <v>1653</v>
      </c>
      <c r="C39" s="29">
        <v>1645</v>
      </c>
      <c r="D39" s="29">
        <v>1635</v>
      </c>
      <c r="E39" s="29">
        <v>1638</v>
      </c>
      <c r="F39" s="29">
        <v>1661</v>
      </c>
      <c r="G39" s="132">
        <v>1639</v>
      </c>
      <c r="H39" s="132">
        <v>1652</v>
      </c>
      <c r="I39" s="143">
        <f>(G39-H39)/H39</f>
        <v>-7.8692493946731241E-3</v>
      </c>
      <c r="J39" s="29">
        <v>2035</v>
      </c>
      <c r="K39" s="29">
        <v>2126</v>
      </c>
      <c r="L39" s="29">
        <v>1652</v>
      </c>
      <c r="M39" s="132">
        <v>1639</v>
      </c>
    </row>
    <row r="40" spans="1:13" ht="10.5" customHeight="1" x14ac:dyDescent="0.2">
      <c r="A40" s="28" t="s">
        <v>97</v>
      </c>
      <c r="B40" s="29">
        <v>566</v>
      </c>
      <c r="C40" s="29">
        <v>567</v>
      </c>
      <c r="D40" s="29">
        <v>575</v>
      </c>
      <c r="E40" s="29">
        <v>579</v>
      </c>
      <c r="F40" s="29">
        <v>581</v>
      </c>
      <c r="G40" s="132">
        <v>571</v>
      </c>
      <c r="H40" s="132">
        <v>613</v>
      </c>
      <c r="I40" s="143">
        <f>(G40-H40)/H40</f>
        <v>-6.8515497553017946E-2</v>
      </c>
      <c r="J40" s="29">
        <v>382</v>
      </c>
      <c r="K40" s="29">
        <v>436</v>
      </c>
      <c r="L40" s="29">
        <v>613</v>
      </c>
      <c r="M40" s="132">
        <v>571</v>
      </c>
    </row>
    <row r="41" spans="1:13" ht="10.5" customHeight="1" x14ac:dyDescent="0.2">
      <c r="A41" s="28" t="s">
        <v>98</v>
      </c>
      <c r="B41" s="29">
        <v>10</v>
      </c>
      <c r="C41" s="29">
        <v>11</v>
      </c>
      <c r="D41" s="29">
        <v>9</v>
      </c>
      <c r="E41" s="29">
        <v>9</v>
      </c>
      <c r="F41" s="29">
        <v>13</v>
      </c>
      <c r="G41" s="132">
        <v>9</v>
      </c>
      <c r="H41" s="132">
        <v>16</v>
      </c>
      <c r="I41" s="143">
        <f>(G41-H41)/H41</f>
        <v>-0.4375</v>
      </c>
      <c r="J41" s="29">
        <v>13</v>
      </c>
      <c r="K41" s="29">
        <v>13</v>
      </c>
      <c r="L41" s="29">
        <v>16</v>
      </c>
      <c r="M41" s="132">
        <v>9</v>
      </c>
    </row>
    <row r="42" spans="1:13" ht="11.25" customHeight="1" x14ac:dyDescent="0.2">
      <c r="A42" s="28" t="s">
        <v>93</v>
      </c>
      <c r="B42" s="29">
        <v>180</v>
      </c>
      <c r="C42" s="29">
        <v>181</v>
      </c>
      <c r="D42" s="29">
        <v>186</v>
      </c>
      <c r="E42" s="29">
        <v>189</v>
      </c>
      <c r="F42" s="29">
        <v>188</v>
      </c>
      <c r="G42" s="132">
        <v>192</v>
      </c>
      <c r="H42" s="132">
        <v>190</v>
      </c>
      <c r="I42" s="143">
        <f>(G42-H42)/H42</f>
        <v>1.0526315789473684E-2</v>
      </c>
      <c r="J42" s="29">
        <v>186</v>
      </c>
      <c r="K42" s="29">
        <v>265</v>
      </c>
      <c r="L42" s="29">
        <v>190</v>
      </c>
      <c r="M42" s="132">
        <v>192</v>
      </c>
    </row>
    <row r="43" spans="1:13" ht="11.25" customHeight="1" x14ac:dyDescent="0.2">
      <c r="A43" s="28" t="s">
        <v>99</v>
      </c>
      <c r="B43" s="29">
        <v>56</v>
      </c>
      <c r="C43" s="29">
        <v>57</v>
      </c>
      <c r="D43" s="29">
        <v>56</v>
      </c>
      <c r="E43" s="29">
        <v>57</v>
      </c>
      <c r="F43" s="29">
        <v>56</v>
      </c>
      <c r="G43" s="132">
        <v>47</v>
      </c>
      <c r="H43" s="132">
        <v>79</v>
      </c>
      <c r="I43" s="143"/>
      <c r="J43" s="29">
        <v>71</v>
      </c>
      <c r="K43" s="29">
        <v>0</v>
      </c>
      <c r="L43" s="29">
        <v>79</v>
      </c>
      <c r="M43" s="132">
        <v>47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2"/>
      <c r="H44" s="132"/>
      <c r="I44" s="143"/>
      <c r="J44" s="29"/>
      <c r="K44" s="29"/>
      <c r="L44" s="29"/>
      <c r="M44" s="132"/>
    </row>
    <row r="45" spans="1:13" ht="9.75" customHeight="1" x14ac:dyDescent="0.2">
      <c r="A45" s="28" t="s">
        <v>40</v>
      </c>
      <c r="B45" s="29">
        <v>728</v>
      </c>
      <c r="C45" s="29">
        <v>736</v>
      </c>
      <c r="D45" s="29">
        <v>749</v>
      </c>
      <c r="E45" s="29">
        <v>745</v>
      </c>
      <c r="F45" s="29">
        <v>750</v>
      </c>
      <c r="G45" s="132">
        <v>751</v>
      </c>
      <c r="H45" s="132">
        <v>778</v>
      </c>
      <c r="I45" s="143">
        <f>(G45-H45)/H45</f>
        <v>-3.4704370179948589E-2</v>
      </c>
      <c r="J45" s="29">
        <v>895</v>
      </c>
      <c r="K45" s="29">
        <v>818</v>
      </c>
      <c r="L45" s="29">
        <v>778</v>
      </c>
      <c r="M45" s="132">
        <v>751</v>
      </c>
    </row>
    <row r="46" spans="1:13" ht="3" customHeight="1" x14ac:dyDescent="0.2">
      <c r="A46" s="28"/>
      <c r="B46" s="29"/>
      <c r="C46" s="29"/>
      <c r="D46" s="29"/>
      <c r="E46" s="29"/>
      <c r="F46" s="29"/>
      <c r="G46" s="132"/>
      <c r="H46" s="132"/>
      <c r="I46" s="143"/>
      <c r="J46" s="29"/>
      <c r="K46" s="29"/>
      <c r="L46" s="29"/>
      <c r="M46" s="132"/>
    </row>
    <row r="47" spans="1:13" ht="9.75" customHeight="1" x14ac:dyDescent="0.2">
      <c r="A47" s="28"/>
      <c r="B47" s="29"/>
      <c r="C47" s="29"/>
      <c r="D47" s="29"/>
      <c r="E47" s="29"/>
      <c r="F47" s="29"/>
      <c r="G47" s="132"/>
      <c r="H47" s="132"/>
      <c r="I47" s="164"/>
      <c r="J47" s="29"/>
      <c r="K47" s="29"/>
      <c r="L47" s="29"/>
      <c r="M47" s="132"/>
    </row>
    <row r="48" spans="1:13" ht="3" customHeight="1" x14ac:dyDescent="0.2">
      <c r="A48" s="28"/>
      <c r="B48" s="29"/>
      <c r="C48" s="29"/>
      <c r="D48" s="29"/>
      <c r="E48" s="29"/>
      <c r="F48" s="29"/>
      <c r="G48" s="132"/>
      <c r="H48" s="132"/>
      <c r="I48" s="143"/>
      <c r="J48" s="29"/>
      <c r="K48" s="29"/>
      <c r="L48" s="29"/>
      <c r="M48" s="132"/>
    </row>
    <row r="49" spans="1:13" x14ac:dyDescent="0.2">
      <c r="A49" s="28" t="s">
        <v>41</v>
      </c>
      <c r="B49" s="29">
        <f t="shared" ref="B49:H49" si="6">SUM(B50:B75)</f>
        <v>2821</v>
      </c>
      <c r="C49" s="29">
        <f t="shared" si="6"/>
        <v>2823</v>
      </c>
      <c r="D49" s="29">
        <f t="shared" si="6"/>
        <v>2865</v>
      </c>
      <c r="E49" s="29">
        <f t="shared" si="6"/>
        <v>2910</v>
      </c>
      <c r="F49" s="29">
        <f t="shared" si="6"/>
        <v>2854</v>
      </c>
      <c r="G49" s="132">
        <f t="shared" si="6"/>
        <v>2831</v>
      </c>
      <c r="H49" s="132">
        <f t="shared" si="6"/>
        <v>2820</v>
      </c>
      <c r="I49" s="143">
        <f t="shared" ref="I49:I54" si="7">(G49-H49)/H49</f>
        <v>3.900709219858156E-3</v>
      </c>
      <c r="J49" s="29">
        <f>SUM(J50:J75)</f>
        <v>2668</v>
      </c>
      <c r="K49" s="29">
        <f>SUM(K50:K75)</f>
        <v>3009</v>
      </c>
      <c r="L49" s="29">
        <f>SUM(L50:L75)</f>
        <v>2820</v>
      </c>
      <c r="M49" s="132">
        <f>SUM(M50:M75)</f>
        <v>2831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2"/>
      <c r="H50" s="132"/>
      <c r="I50" s="164"/>
      <c r="J50" s="29"/>
      <c r="K50" s="29"/>
      <c r="L50" s="29"/>
      <c r="M50" s="132"/>
    </row>
    <row r="51" spans="1:13" ht="10.5" customHeight="1" x14ac:dyDescent="0.2">
      <c r="A51" s="28" t="s">
        <v>80</v>
      </c>
      <c r="B51" s="29">
        <v>30</v>
      </c>
      <c r="C51" s="29">
        <v>30</v>
      </c>
      <c r="D51" s="29">
        <v>29</v>
      </c>
      <c r="E51" s="29">
        <v>29</v>
      </c>
      <c r="F51" s="29">
        <v>29</v>
      </c>
      <c r="G51" s="132">
        <v>30</v>
      </c>
      <c r="H51" s="132">
        <v>31</v>
      </c>
      <c r="I51" s="143">
        <f t="shared" si="7"/>
        <v>-3.2258064516129031E-2</v>
      </c>
      <c r="J51" s="29">
        <v>28</v>
      </c>
      <c r="K51" s="29">
        <v>20</v>
      </c>
      <c r="L51" s="29">
        <v>31</v>
      </c>
      <c r="M51" s="132">
        <v>30</v>
      </c>
    </row>
    <row r="52" spans="1:13" ht="9.75" customHeight="1" x14ac:dyDescent="0.2">
      <c r="A52" s="28" t="s">
        <v>114</v>
      </c>
      <c r="B52" s="29"/>
      <c r="C52" s="29"/>
      <c r="D52" s="29">
        <v>50</v>
      </c>
      <c r="E52" s="29">
        <v>110</v>
      </c>
      <c r="F52" s="29">
        <v>111</v>
      </c>
      <c r="G52" s="132">
        <v>112</v>
      </c>
      <c r="H52" s="132"/>
      <c r="I52" s="143"/>
      <c r="J52" s="29"/>
      <c r="K52" s="29"/>
      <c r="L52" s="29"/>
      <c r="M52" s="132">
        <v>112</v>
      </c>
    </row>
    <row r="53" spans="1:13" ht="10.5" customHeight="1" x14ac:dyDescent="0.2">
      <c r="A53" s="28" t="s">
        <v>42</v>
      </c>
      <c r="B53" s="29">
        <v>418</v>
      </c>
      <c r="C53" s="29">
        <v>381</v>
      </c>
      <c r="D53" s="29">
        <v>454</v>
      </c>
      <c r="E53" s="29">
        <v>448</v>
      </c>
      <c r="F53" s="29">
        <v>399</v>
      </c>
      <c r="G53" s="132">
        <v>403</v>
      </c>
      <c r="H53" s="132">
        <v>420</v>
      </c>
      <c r="I53" s="143">
        <f t="shared" si="7"/>
        <v>-4.0476190476190478E-2</v>
      </c>
      <c r="J53" s="29">
        <v>287</v>
      </c>
      <c r="K53" s="29">
        <v>671</v>
      </c>
      <c r="L53" s="29">
        <v>420</v>
      </c>
      <c r="M53" s="132">
        <v>403</v>
      </c>
    </row>
    <row r="54" spans="1:13" ht="11.25" customHeight="1" x14ac:dyDescent="0.2">
      <c r="A54" s="28" t="s">
        <v>43</v>
      </c>
      <c r="B54" s="29">
        <v>26</v>
      </c>
      <c r="C54" s="29">
        <v>27</v>
      </c>
      <c r="D54" s="29">
        <v>26</v>
      </c>
      <c r="E54" s="29">
        <v>25</v>
      </c>
      <c r="F54" s="29">
        <v>26</v>
      </c>
      <c r="G54" s="132">
        <v>27</v>
      </c>
      <c r="H54" s="132">
        <v>26</v>
      </c>
      <c r="I54" s="143">
        <f t="shared" si="7"/>
        <v>3.8461538461538464E-2</v>
      </c>
      <c r="J54" s="29">
        <v>22</v>
      </c>
      <c r="K54" s="29">
        <v>23</v>
      </c>
      <c r="L54" s="29">
        <v>26</v>
      </c>
      <c r="M54" s="132">
        <v>27</v>
      </c>
    </row>
    <row r="55" spans="1:13" ht="10.5" customHeight="1" x14ac:dyDescent="0.2">
      <c r="A55" s="28" t="s">
        <v>44</v>
      </c>
      <c r="B55" s="29">
        <v>40</v>
      </c>
      <c r="C55" s="29">
        <v>42</v>
      </c>
      <c r="D55" s="29">
        <v>37</v>
      </c>
      <c r="E55" s="29">
        <v>41</v>
      </c>
      <c r="F55" s="29">
        <v>40</v>
      </c>
      <c r="G55" s="132">
        <v>41</v>
      </c>
      <c r="H55" s="132">
        <v>42</v>
      </c>
      <c r="I55" s="143">
        <f>(G55-H55)/H55</f>
        <v>-2.3809523809523808E-2</v>
      </c>
      <c r="J55" s="29">
        <v>39</v>
      </c>
      <c r="K55" s="29">
        <v>35</v>
      </c>
      <c r="L55" s="29">
        <v>42</v>
      </c>
      <c r="M55" s="132">
        <v>41</v>
      </c>
    </row>
    <row r="56" spans="1:13" ht="9.75" customHeight="1" x14ac:dyDescent="0.2">
      <c r="A56" s="28" t="s">
        <v>45</v>
      </c>
      <c r="B56" s="29"/>
      <c r="C56" s="29"/>
      <c r="D56" s="29"/>
      <c r="E56" s="29"/>
      <c r="F56" s="29"/>
      <c r="G56" s="132"/>
      <c r="H56" s="132">
        <v>0</v>
      </c>
      <c r="I56" s="143"/>
      <c r="J56" s="29">
        <v>113</v>
      </c>
      <c r="K56" s="29">
        <v>111</v>
      </c>
      <c r="L56" s="29">
        <v>0</v>
      </c>
      <c r="M56" s="132"/>
    </row>
    <row r="57" spans="1:13" ht="9.75" customHeight="1" x14ac:dyDescent="0.2">
      <c r="A57" s="28" t="s">
        <v>46</v>
      </c>
      <c r="B57" s="29">
        <v>43</v>
      </c>
      <c r="C57" s="29">
        <v>43</v>
      </c>
      <c r="D57" s="29">
        <v>42</v>
      </c>
      <c r="E57" s="29">
        <v>40</v>
      </c>
      <c r="F57" s="29">
        <v>42</v>
      </c>
      <c r="G57" s="132">
        <v>41</v>
      </c>
      <c r="H57" s="132">
        <v>38</v>
      </c>
      <c r="I57" s="143">
        <f t="shared" ref="I57:I64" si="8">(G57-H57)/H57</f>
        <v>7.8947368421052627E-2</v>
      </c>
      <c r="J57" s="29">
        <v>13</v>
      </c>
      <c r="K57" s="29">
        <v>15</v>
      </c>
      <c r="L57" s="29">
        <v>38</v>
      </c>
      <c r="M57" s="132">
        <v>41</v>
      </c>
    </row>
    <row r="58" spans="1:13" ht="9.75" customHeight="1" x14ac:dyDescent="0.2">
      <c r="A58" s="28" t="s">
        <v>79</v>
      </c>
      <c r="B58" s="29">
        <v>49</v>
      </c>
      <c r="C58" s="29">
        <v>49</v>
      </c>
      <c r="D58" s="29">
        <v>47</v>
      </c>
      <c r="E58" s="29">
        <v>49</v>
      </c>
      <c r="F58" s="29">
        <v>50</v>
      </c>
      <c r="G58" s="132">
        <v>48</v>
      </c>
      <c r="H58" s="132">
        <v>49</v>
      </c>
      <c r="I58" s="143">
        <f t="shared" si="8"/>
        <v>-2.0408163265306121E-2</v>
      </c>
      <c r="J58" s="29">
        <v>49</v>
      </c>
      <c r="K58" s="29">
        <v>39</v>
      </c>
      <c r="L58" s="29">
        <v>49</v>
      </c>
      <c r="M58" s="132">
        <v>48</v>
      </c>
    </row>
    <row r="59" spans="1:13" ht="10.5" customHeight="1" x14ac:dyDescent="0.2">
      <c r="A59" s="28" t="s">
        <v>47</v>
      </c>
      <c r="B59" s="29">
        <v>31</v>
      </c>
      <c r="C59" s="29">
        <v>31</v>
      </c>
      <c r="D59" s="29">
        <v>32</v>
      </c>
      <c r="E59" s="29">
        <v>31</v>
      </c>
      <c r="F59" s="29">
        <v>32</v>
      </c>
      <c r="G59" s="132">
        <v>30</v>
      </c>
      <c r="H59" s="132">
        <v>34</v>
      </c>
      <c r="I59" s="143">
        <f t="shared" si="8"/>
        <v>-0.11764705882352941</v>
      </c>
      <c r="J59" s="29">
        <v>32</v>
      </c>
      <c r="K59" s="29">
        <v>24</v>
      </c>
      <c r="L59" s="29">
        <v>34</v>
      </c>
      <c r="M59" s="132">
        <v>30</v>
      </c>
    </row>
    <row r="60" spans="1:13" ht="10.5" customHeight="1" x14ac:dyDescent="0.2">
      <c r="A60" s="28" t="s">
        <v>87</v>
      </c>
      <c r="B60" s="29">
        <v>82</v>
      </c>
      <c r="C60" s="29">
        <v>79</v>
      </c>
      <c r="D60" s="29">
        <v>77</v>
      </c>
      <c r="E60" s="29">
        <v>84</v>
      </c>
      <c r="F60" s="29">
        <v>82</v>
      </c>
      <c r="G60" s="132">
        <v>83</v>
      </c>
      <c r="H60" s="132">
        <v>72</v>
      </c>
      <c r="I60" s="143">
        <f t="shared" si="8"/>
        <v>0.15277777777777779</v>
      </c>
      <c r="J60" s="29">
        <v>73</v>
      </c>
      <c r="K60" s="29">
        <v>73</v>
      </c>
      <c r="L60" s="29">
        <v>72</v>
      </c>
      <c r="M60" s="132">
        <v>83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2"/>
      <c r="H61" s="132"/>
      <c r="I61" s="164"/>
      <c r="J61" s="29"/>
      <c r="K61" s="29"/>
      <c r="L61" s="29"/>
      <c r="M61" s="132"/>
    </row>
    <row r="62" spans="1:13" ht="10.5" customHeight="1" x14ac:dyDescent="0.2">
      <c r="A62" s="28" t="s">
        <v>88</v>
      </c>
      <c r="B62" s="29">
        <v>46</v>
      </c>
      <c r="C62" s="29">
        <v>46</v>
      </c>
      <c r="D62" s="29">
        <v>47</v>
      </c>
      <c r="E62" s="29">
        <v>43</v>
      </c>
      <c r="F62" s="29">
        <v>45</v>
      </c>
      <c r="G62" s="132">
        <v>48</v>
      </c>
      <c r="H62" s="132">
        <v>36</v>
      </c>
      <c r="I62" s="143">
        <f t="shared" si="8"/>
        <v>0.33333333333333331</v>
      </c>
      <c r="J62" s="29">
        <v>34</v>
      </c>
      <c r="K62" s="29">
        <v>25</v>
      </c>
      <c r="L62" s="29">
        <v>36</v>
      </c>
      <c r="M62" s="132">
        <v>48</v>
      </c>
    </row>
    <row r="63" spans="1:13" ht="10.5" customHeight="1" x14ac:dyDescent="0.2">
      <c r="A63" s="28" t="s">
        <v>48</v>
      </c>
      <c r="B63" s="29">
        <v>260</v>
      </c>
      <c r="C63" s="29">
        <v>247</v>
      </c>
      <c r="D63" s="29">
        <v>257</v>
      </c>
      <c r="E63" s="29">
        <v>253</v>
      </c>
      <c r="F63" s="29">
        <v>254</v>
      </c>
      <c r="G63" s="132">
        <v>251</v>
      </c>
      <c r="H63" s="132">
        <v>229</v>
      </c>
      <c r="I63" s="143">
        <f t="shared" si="8"/>
        <v>9.606986899563319E-2</v>
      </c>
      <c r="J63" s="29">
        <v>147</v>
      </c>
      <c r="K63" s="29">
        <v>136</v>
      </c>
      <c r="L63" s="29">
        <v>229</v>
      </c>
      <c r="M63" s="132">
        <v>251</v>
      </c>
    </row>
    <row r="64" spans="1:13" ht="10.5" customHeight="1" x14ac:dyDescent="0.2">
      <c r="A64" s="28" t="s">
        <v>58</v>
      </c>
      <c r="B64" s="29">
        <v>169</v>
      </c>
      <c r="C64" s="29">
        <v>172</v>
      </c>
      <c r="D64" s="29">
        <v>174</v>
      </c>
      <c r="E64" s="29">
        <v>174</v>
      </c>
      <c r="F64" s="29">
        <v>172</v>
      </c>
      <c r="G64" s="132">
        <v>168</v>
      </c>
      <c r="H64" s="132">
        <v>155</v>
      </c>
      <c r="I64" s="143">
        <f t="shared" si="8"/>
        <v>8.387096774193549E-2</v>
      </c>
      <c r="J64" s="29">
        <v>146</v>
      </c>
      <c r="K64" s="29">
        <v>150</v>
      </c>
      <c r="L64" s="29">
        <v>155</v>
      </c>
      <c r="M64" s="132">
        <v>168</v>
      </c>
    </row>
    <row r="65" spans="1:13" x14ac:dyDescent="0.2">
      <c r="A65" s="28" t="s">
        <v>82</v>
      </c>
      <c r="B65" s="29">
        <v>189</v>
      </c>
      <c r="C65" s="29">
        <v>217</v>
      </c>
      <c r="D65" s="29">
        <v>222</v>
      </c>
      <c r="E65" s="29">
        <v>200</v>
      </c>
      <c r="F65" s="29">
        <v>213</v>
      </c>
      <c r="G65" s="132">
        <v>204</v>
      </c>
      <c r="H65" s="132">
        <v>220</v>
      </c>
      <c r="I65" s="143">
        <f>(G65-H65)/H65</f>
        <v>-7.2727272727272724E-2</v>
      </c>
      <c r="J65" s="29">
        <v>116</v>
      </c>
      <c r="K65" s="29">
        <v>140</v>
      </c>
      <c r="L65" s="29">
        <v>220</v>
      </c>
      <c r="M65" s="132">
        <v>204</v>
      </c>
    </row>
    <row r="66" spans="1:13" ht="12" customHeight="1" x14ac:dyDescent="0.2">
      <c r="A66" s="28" t="s">
        <v>83</v>
      </c>
      <c r="B66" s="29">
        <v>164</v>
      </c>
      <c r="C66" s="29">
        <v>162</v>
      </c>
      <c r="D66" s="29">
        <v>161</v>
      </c>
      <c r="E66" s="29">
        <v>161</v>
      </c>
      <c r="F66" s="29">
        <v>152</v>
      </c>
      <c r="G66" s="132">
        <v>159</v>
      </c>
      <c r="H66" s="132">
        <v>120</v>
      </c>
      <c r="I66" s="143">
        <f>(G66-H66)/H66</f>
        <v>0.32500000000000001</v>
      </c>
      <c r="J66" s="29">
        <v>211</v>
      </c>
      <c r="K66" s="29">
        <v>199</v>
      </c>
      <c r="L66" s="29">
        <v>120</v>
      </c>
      <c r="M66" s="132">
        <v>159</v>
      </c>
    </row>
    <row r="67" spans="1:13" ht="12" customHeight="1" x14ac:dyDescent="0.2">
      <c r="A67" s="28" t="s">
        <v>84</v>
      </c>
      <c r="B67" s="94">
        <v>158</v>
      </c>
      <c r="C67" s="94">
        <v>161</v>
      </c>
      <c r="D67" s="94">
        <v>169</v>
      </c>
      <c r="E67" s="94">
        <v>140</v>
      </c>
      <c r="F67" s="94">
        <v>143</v>
      </c>
      <c r="G67" s="134">
        <v>138</v>
      </c>
      <c r="H67" s="134">
        <v>146</v>
      </c>
      <c r="I67" s="143">
        <f>(G67-H67)/H67</f>
        <v>-5.4794520547945202E-2</v>
      </c>
      <c r="J67" s="94">
        <v>133</v>
      </c>
      <c r="K67" s="94">
        <v>105</v>
      </c>
      <c r="L67" s="94">
        <v>146</v>
      </c>
      <c r="M67" s="134">
        <v>138</v>
      </c>
    </row>
    <row r="68" spans="1:13" ht="12" customHeight="1" x14ac:dyDescent="0.2">
      <c r="A68" s="28" t="s">
        <v>85</v>
      </c>
      <c r="B68" s="94">
        <v>167</v>
      </c>
      <c r="C68" s="94">
        <v>165</v>
      </c>
      <c r="D68" s="94">
        <v>164</v>
      </c>
      <c r="E68" s="94">
        <v>183</v>
      </c>
      <c r="F68" s="94">
        <v>190</v>
      </c>
      <c r="G68" s="134">
        <v>188</v>
      </c>
      <c r="H68" s="134">
        <v>169</v>
      </c>
      <c r="I68" s="143">
        <f>(G68-H68)/H68</f>
        <v>0.11242603550295859</v>
      </c>
      <c r="J68" s="94">
        <v>195</v>
      </c>
      <c r="K68" s="94">
        <v>196</v>
      </c>
      <c r="L68" s="94">
        <v>169</v>
      </c>
      <c r="M68" s="134">
        <v>188</v>
      </c>
    </row>
    <row r="69" spans="1:13" ht="9.75" customHeight="1" x14ac:dyDescent="0.2">
      <c r="A69" s="28" t="s">
        <v>49</v>
      </c>
      <c r="B69" s="29">
        <v>20</v>
      </c>
      <c r="C69" s="29">
        <v>28</v>
      </c>
      <c r="D69" s="29">
        <v>31</v>
      </c>
      <c r="E69" s="29">
        <v>32</v>
      </c>
      <c r="F69" s="29">
        <v>31</v>
      </c>
      <c r="G69" s="132">
        <v>33</v>
      </c>
      <c r="H69" s="132">
        <v>44</v>
      </c>
      <c r="I69" s="143">
        <f t="shared" ref="I69:I75" si="9">(G69-H69)/H69</f>
        <v>-0.25</v>
      </c>
      <c r="J69" s="29">
        <v>60</v>
      </c>
      <c r="K69" s="29">
        <v>57</v>
      </c>
      <c r="L69" s="29">
        <v>44</v>
      </c>
      <c r="M69" s="132">
        <v>33</v>
      </c>
    </row>
    <row r="70" spans="1:13" ht="9.75" customHeight="1" x14ac:dyDescent="0.2">
      <c r="A70" s="28" t="s">
        <v>89</v>
      </c>
      <c r="B70" s="29">
        <v>111</v>
      </c>
      <c r="C70" s="29">
        <v>108</v>
      </c>
      <c r="D70" s="29">
        <v>0</v>
      </c>
      <c r="E70" s="29">
        <v>0</v>
      </c>
      <c r="F70" s="29">
        <v>0</v>
      </c>
      <c r="G70" s="132">
        <v>0</v>
      </c>
      <c r="H70" s="132">
        <v>117</v>
      </c>
      <c r="I70" s="143">
        <f>(G70-H70)/H70</f>
        <v>-1</v>
      </c>
      <c r="J70" s="29">
        <v>110</v>
      </c>
      <c r="K70" s="29">
        <v>101</v>
      </c>
      <c r="L70" s="29">
        <v>117</v>
      </c>
      <c r="M70" s="132">
        <v>0</v>
      </c>
    </row>
    <row r="71" spans="1:13" ht="10.5" customHeight="1" x14ac:dyDescent="0.2">
      <c r="A71" s="28" t="s">
        <v>86</v>
      </c>
      <c r="B71" s="29"/>
      <c r="C71" s="29"/>
      <c r="D71" s="29"/>
      <c r="E71" s="29"/>
      <c r="F71" s="29"/>
      <c r="G71" s="132"/>
      <c r="H71" s="132">
        <v>0</v>
      </c>
      <c r="I71" s="143"/>
      <c r="J71" s="29">
        <v>71</v>
      </c>
      <c r="K71" s="29">
        <v>71</v>
      </c>
      <c r="L71" s="29">
        <v>0</v>
      </c>
      <c r="M71" s="132"/>
    </row>
    <row r="72" spans="1:13" ht="11.25" customHeight="1" x14ac:dyDescent="0.2">
      <c r="A72" s="28"/>
      <c r="B72" s="29"/>
      <c r="C72" s="29"/>
      <c r="D72" s="29"/>
      <c r="E72" s="29"/>
      <c r="F72" s="29"/>
      <c r="G72" s="132"/>
      <c r="H72" s="132"/>
      <c r="I72" s="164"/>
      <c r="J72" s="29"/>
      <c r="K72" s="29"/>
      <c r="L72" s="29"/>
      <c r="M72" s="132"/>
    </row>
    <row r="73" spans="1:13" ht="11.25" customHeight="1" x14ac:dyDescent="0.2">
      <c r="A73" s="28" t="s">
        <v>52</v>
      </c>
      <c r="B73" s="29">
        <v>478</v>
      </c>
      <c r="C73" s="29">
        <v>509</v>
      </c>
      <c r="D73" s="29">
        <v>508</v>
      </c>
      <c r="E73" s="29">
        <v>535</v>
      </c>
      <c r="F73" s="29">
        <v>509</v>
      </c>
      <c r="G73" s="132">
        <v>490</v>
      </c>
      <c r="H73" s="132">
        <v>531</v>
      </c>
      <c r="I73" s="143">
        <f t="shared" si="9"/>
        <v>-7.7212806026365349E-2</v>
      </c>
      <c r="J73" s="29">
        <v>478</v>
      </c>
      <c r="K73" s="29">
        <v>519</v>
      </c>
      <c r="L73" s="29">
        <v>531</v>
      </c>
      <c r="M73" s="132">
        <v>490</v>
      </c>
    </row>
    <row r="74" spans="1:13" ht="10.5" customHeight="1" x14ac:dyDescent="0.2">
      <c r="A74" s="28"/>
      <c r="B74" s="29"/>
      <c r="C74" s="29"/>
      <c r="D74" s="29"/>
      <c r="E74" s="29"/>
      <c r="F74" s="29"/>
      <c r="G74" s="132"/>
      <c r="H74" s="132"/>
      <c r="I74" s="164"/>
      <c r="J74" s="29">
        <v>0</v>
      </c>
      <c r="K74" s="29">
        <v>0</v>
      </c>
      <c r="L74" s="29"/>
      <c r="M74" s="132"/>
    </row>
    <row r="75" spans="1:13" ht="10.5" customHeight="1" thickBot="1" x14ac:dyDescent="0.25">
      <c r="A75" s="32" t="s">
        <v>50</v>
      </c>
      <c r="B75" s="33">
        <v>340</v>
      </c>
      <c r="C75" s="33">
        <v>326</v>
      </c>
      <c r="D75" s="33">
        <v>338</v>
      </c>
      <c r="E75" s="33">
        <v>332</v>
      </c>
      <c r="F75" s="33">
        <v>334</v>
      </c>
      <c r="G75" s="135">
        <v>337</v>
      </c>
      <c r="H75" s="135">
        <v>341</v>
      </c>
      <c r="I75" s="165">
        <f t="shared" si="9"/>
        <v>-1.1730205278592375E-2</v>
      </c>
      <c r="J75" s="33">
        <v>311</v>
      </c>
      <c r="K75" s="33">
        <v>299</v>
      </c>
      <c r="L75" s="33">
        <v>341</v>
      </c>
      <c r="M75" s="135">
        <v>337</v>
      </c>
    </row>
    <row r="76" spans="1:13" ht="10.8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Header>&amp;CYou are viewing an archived copy from the New Jersey State Library</oddHeader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B17" workbookViewId="0">
      <selection activeCell="M27" sqref="M27"/>
    </sheetView>
  </sheetViews>
  <sheetFormatPr defaultColWidth="9.125" defaultRowHeight="12" x14ac:dyDescent="0.25"/>
  <cols>
    <col min="1" max="1" width="28.125" style="35" customWidth="1"/>
    <col min="2" max="2" width="8.125" style="35" customWidth="1"/>
    <col min="3" max="3" width="8" style="35" customWidth="1"/>
    <col min="4" max="4" width="7.25" style="35" customWidth="1"/>
    <col min="5" max="5" width="7.75" style="35" customWidth="1"/>
    <col min="6" max="8" width="6.25" style="35" customWidth="1"/>
    <col min="9" max="9" width="6.75" style="35" bestFit="1" customWidth="1"/>
    <col min="10" max="10" width="6.875" style="35" customWidth="1"/>
    <col min="11" max="11" width="5.875" style="35" customWidth="1"/>
    <col min="12" max="12" width="6.25" style="35" customWidth="1"/>
    <col min="13" max="13" width="6.875" style="35" customWidth="1"/>
    <col min="14" max="16384" width="9.125" style="35"/>
  </cols>
  <sheetData>
    <row r="1" spans="1:13" ht="12.6" thickBot="1" x14ac:dyDescent="0.3">
      <c r="A1" s="34" t="s">
        <v>106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5">
      <c r="A2" s="67"/>
      <c r="B2" s="186" t="s">
        <v>125</v>
      </c>
      <c r="C2" s="187"/>
      <c r="D2" s="187"/>
      <c r="E2" s="187"/>
      <c r="F2" s="187"/>
      <c r="G2" s="188"/>
      <c r="H2" s="68"/>
      <c r="I2" s="69"/>
      <c r="J2" s="192" t="s">
        <v>77</v>
      </c>
      <c r="K2" s="193"/>
      <c r="L2" s="193"/>
      <c r="M2" s="194"/>
    </row>
    <row r="3" spans="1:13" x14ac:dyDescent="0.25">
      <c r="A3" s="70"/>
      <c r="B3" s="71" t="s">
        <v>108</v>
      </c>
      <c r="C3" s="71" t="s">
        <v>111</v>
      </c>
      <c r="D3" s="71" t="s">
        <v>113</v>
      </c>
      <c r="E3" s="71" t="s">
        <v>116</v>
      </c>
      <c r="F3" s="71" t="s">
        <v>118</v>
      </c>
      <c r="G3" s="95" t="s">
        <v>124</v>
      </c>
      <c r="H3" s="175" t="s">
        <v>126</v>
      </c>
      <c r="I3" s="72"/>
      <c r="J3" s="140">
        <v>2009</v>
      </c>
      <c r="K3" s="140">
        <v>2010</v>
      </c>
      <c r="L3" s="140">
        <v>2011</v>
      </c>
      <c r="M3" s="139">
        <v>2012</v>
      </c>
    </row>
    <row r="4" spans="1:13" x14ac:dyDescent="0.25">
      <c r="A4" s="74" t="s">
        <v>103</v>
      </c>
      <c r="B4" s="75">
        <f t="shared" ref="B4:H4" si="0">(B6+B9+B14)</f>
        <v>3782</v>
      </c>
      <c r="C4" s="75">
        <f t="shared" si="0"/>
        <v>3849</v>
      </c>
      <c r="D4" s="75">
        <f t="shared" si="0"/>
        <v>3856</v>
      </c>
      <c r="E4" s="75">
        <f t="shared" si="0"/>
        <v>3855</v>
      </c>
      <c r="F4" s="96">
        <f t="shared" si="0"/>
        <v>3815</v>
      </c>
      <c r="G4" s="76">
        <f t="shared" si="0"/>
        <v>3828</v>
      </c>
      <c r="H4" s="75">
        <f t="shared" si="0"/>
        <v>4132</v>
      </c>
      <c r="I4" s="77">
        <f>(G4-H4)/H4</f>
        <v>-7.3572120038722169E-2</v>
      </c>
      <c r="J4" s="75">
        <f>(J6+J9+J14)</f>
        <v>4256</v>
      </c>
      <c r="K4" s="75">
        <f>(K6+K9+K14)</f>
        <v>4329</v>
      </c>
      <c r="L4" s="96">
        <f>(L6+L9+L14)</f>
        <v>4132</v>
      </c>
      <c r="M4" s="76">
        <f>(M6+M9+M14)</f>
        <v>3828</v>
      </c>
    </row>
    <row r="5" spans="1:13" x14ac:dyDescent="0.25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7"/>
    </row>
    <row r="6" spans="1:13" x14ac:dyDescent="0.25">
      <c r="A6" s="79" t="s">
        <v>11</v>
      </c>
      <c r="B6" s="44">
        <f t="shared" ref="B6:G6" si="1">SUM(B7:B8)</f>
        <v>1748</v>
      </c>
      <c r="C6" s="44">
        <f t="shared" si="1"/>
        <v>1790</v>
      </c>
      <c r="D6" s="44">
        <f t="shared" si="1"/>
        <v>1788</v>
      </c>
      <c r="E6" s="44">
        <f t="shared" si="1"/>
        <v>1786</v>
      </c>
      <c r="F6" s="44">
        <f t="shared" si="1"/>
        <v>1766</v>
      </c>
      <c r="G6" s="45">
        <f t="shared" si="1"/>
        <v>1790</v>
      </c>
      <c r="H6" s="78">
        <f>SUM(H7:H7)</f>
        <v>1803</v>
      </c>
      <c r="I6" s="43">
        <f>(G6-H6)/H6</f>
        <v>-7.2102052135330002E-3</v>
      </c>
      <c r="J6" s="44">
        <f>SUM(J7:J7)</f>
        <v>1840</v>
      </c>
      <c r="K6" s="44">
        <f>SUM(K7:K7)</f>
        <v>1864</v>
      </c>
      <c r="L6" s="44">
        <f>SUM(L7:L7)</f>
        <v>1803</v>
      </c>
      <c r="M6" s="45">
        <f>SUM(M7:M8)</f>
        <v>1790</v>
      </c>
    </row>
    <row r="7" spans="1:13" x14ac:dyDescent="0.25">
      <c r="A7" s="78" t="s">
        <v>12</v>
      </c>
      <c r="B7" s="44">
        <v>1748</v>
      </c>
      <c r="C7" s="44">
        <v>1790</v>
      </c>
      <c r="D7" s="44">
        <v>1788</v>
      </c>
      <c r="E7" s="44">
        <v>1786</v>
      </c>
      <c r="F7" s="44">
        <v>1766</v>
      </c>
      <c r="G7" s="45">
        <v>1790</v>
      </c>
      <c r="H7" s="78">
        <v>1803</v>
      </c>
      <c r="I7" s="43">
        <f t="shared" ref="I7:I15" si="2">(G7-H7)/H7</f>
        <v>-7.2102052135330002E-3</v>
      </c>
      <c r="J7" s="44">
        <v>1840</v>
      </c>
      <c r="K7" s="44">
        <v>1864</v>
      </c>
      <c r="L7" s="44">
        <v>1803</v>
      </c>
      <c r="M7" s="45">
        <v>1790</v>
      </c>
    </row>
    <row r="8" spans="1:13" x14ac:dyDescent="0.25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5">
      <c r="A9" s="79" t="s">
        <v>13</v>
      </c>
      <c r="B9" s="44">
        <f t="shared" ref="B9:H9" si="3">SUM(B10:B12)</f>
        <v>1004</v>
      </c>
      <c r="C9" s="44">
        <f t="shared" si="3"/>
        <v>994</v>
      </c>
      <c r="D9" s="44">
        <f t="shared" si="3"/>
        <v>1004</v>
      </c>
      <c r="E9" s="44">
        <f t="shared" si="3"/>
        <v>1001</v>
      </c>
      <c r="F9" s="44">
        <f t="shared" si="3"/>
        <v>1038</v>
      </c>
      <c r="G9" s="45">
        <f t="shared" si="3"/>
        <v>1022</v>
      </c>
      <c r="H9" s="78">
        <f t="shared" si="3"/>
        <v>1258</v>
      </c>
      <c r="I9" s="43">
        <f t="shared" si="2"/>
        <v>-0.18759936406995231</v>
      </c>
      <c r="J9" s="44">
        <f>SUM(J10:J12)</f>
        <v>1257</v>
      </c>
      <c r="K9" s="44">
        <f>SUM(K10:K12)</f>
        <v>1316</v>
      </c>
      <c r="L9" s="44">
        <f>SUM(L10:L12)</f>
        <v>1258</v>
      </c>
      <c r="M9" s="45">
        <f>SUM(M10:M12)</f>
        <v>1022</v>
      </c>
    </row>
    <row r="10" spans="1:13" x14ac:dyDescent="0.25">
      <c r="A10" s="78" t="s">
        <v>14</v>
      </c>
      <c r="B10" s="44">
        <v>724</v>
      </c>
      <c r="C10" s="44">
        <v>711</v>
      </c>
      <c r="D10" s="44">
        <v>715</v>
      </c>
      <c r="E10" s="44">
        <v>721</v>
      </c>
      <c r="F10" s="44">
        <v>752</v>
      </c>
      <c r="G10" s="45">
        <v>736</v>
      </c>
      <c r="H10" s="78">
        <v>982</v>
      </c>
      <c r="I10" s="43">
        <f t="shared" si="2"/>
        <v>-0.25050916496945008</v>
      </c>
      <c r="J10" s="44">
        <v>1022</v>
      </c>
      <c r="K10" s="44">
        <v>1044</v>
      </c>
      <c r="L10" s="44">
        <v>982</v>
      </c>
      <c r="M10" s="45">
        <v>736</v>
      </c>
    </row>
    <row r="11" spans="1:13" x14ac:dyDescent="0.25">
      <c r="A11" s="78"/>
      <c r="B11" s="44"/>
      <c r="C11" s="44"/>
      <c r="D11" s="44"/>
      <c r="E11" s="44"/>
      <c r="F11" s="44"/>
      <c r="G11" s="45"/>
      <c r="H11" s="78"/>
      <c r="I11" s="166"/>
      <c r="J11" s="44"/>
      <c r="K11" s="44"/>
      <c r="L11" s="44"/>
      <c r="M11" s="45"/>
    </row>
    <row r="12" spans="1:13" x14ac:dyDescent="0.25">
      <c r="A12" s="78" t="s">
        <v>15</v>
      </c>
      <c r="B12" s="44">
        <v>280</v>
      </c>
      <c r="C12" s="44">
        <v>283</v>
      </c>
      <c r="D12" s="44">
        <v>289</v>
      </c>
      <c r="E12" s="44">
        <v>280</v>
      </c>
      <c r="F12" s="44">
        <v>286</v>
      </c>
      <c r="G12" s="45">
        <v>286</v>
      </c>
      <c r="H12" s="78">
        <v>276</v>
      </c>
      <c r="I12" s="43">
        <f t="shared" si="2"/>
        <v>3.6231884057971016E-2</v>
      </c>
      <c r="J12" s="44">
        <v>235</v>
      </c>
      <c r="K12" s="44">
        <v>272</v>
      </c>
      <c r="L12" s="44">
        <v>276</v>
      </c>
      <c r="M12" s="45">
        <v>286</v>
      </c>
    </row>
    <row r="13" spans="1:13" x14ac:dyDescent="0.25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5">
      <c r="A14" s="79" t="s">
        <v>16</v>
      </c>
      <c r="B14" s="44">
        <f t="shared" ref="B14:H14" si="4">SUM(B15:B16)</f>
        <v>1030</v>
      </c>
      <c r="C14" s="44">
        <f t="shared" si="4"/>
        <v>1065</v>
      </c>
      <c r="D14" s="44">
        <f t="shared" si="4"/>
        <v>1064</v>
      </c>
      <c r="E14" s="44">
        <f t="shared" si="4"/>
        <v>1068</v>
      </c>
      <c r="F14" s="44">
        <f t="shared" si="4"/>
        <v>1011</v>
      </c>
      <c r="G14" s="45">
        <f t="shared" si="4"/>
        <v>1016</v>
      </c>
      <c r="H14" s="78">
        <f t="shared" si="4"/>
        <v>1071</v>
      </c>
      <c r="I14" s="43">
        <f t="shared" si="2"/>
        <v>-5.1353874883286646E-2</v>
      </c>
      <c r="J14" s="44">
        <f>SUM(J15:J16)</f>
        <v>1159</v>
      </c>
      <c r="K14" s="44">
        <f>SUM(K15:K16)</f>
        <v>1149</v>
      </c>
      <c r="L14" s="44">
        <f>SUM(L15:L16)</f>
        <v>1071</v>
      </c>
      <c r="M14" s="45">
        <f>SUM(M15:M16)</f>
        <v>1016</v>
      </c>
    </row>
    <row r="15" spans="1:13" x14ac:dyDescent="0.25">
      <c r="A15" s="78" t="s">
        <v>14</v>
      </c>
      <c r="B15" s="44">
        <v>1030</v>
      </c>
      <c r="C15" s="44">
        <v>1065</v>
      </c>
      <c r="D15" s="44">
        <v>1064</v>
      </c>
      <c r="E15" s="44">
        <v>1068</v>
      </c>
      <c r="F15" s="44">
        <v>1011</v>
      </c>
      <c r="G15" s="45">
        <v>1016</v>
      </c>
      <c r="H15" s="78">
        <v>1071</v>
      </c>
      <c r="I15" s="43">
        <f t="shared" si="2"/>
        <v>-5.1353874883286646E-2</v>
      </c>
      <c r="J15" s="44">
        <v>1159</v>
      </c>
      <c r="K15" s="44">
        <v>1149</v>
      </c>
      <c r="L15" s="44">
        <v>1071</v>
      </c>
      <c r="M15" s="45">
        <v>1016</v>
      </c>
    </row>
    <row r="16" spans="1:13" ht="12.6" thickBot="1" x14ac:dyDescent="0.3">
      <c r="A16" s="148"/>
      <c r="B16" s="149"/>
      <c r="C16" s="149"/>
      <c r="D16" s="149"/>
      <c r="E16" s="149"/>
      <c r="F16" s="149"/>
      <c r="G16" s="150"/>
      <c r="H16" s="148"/>
      <c r="I16" s="151"/>
      <c r="J16" s="149"/>
      <c r="K16" s="149"/>
      <c r="L16" s="149"/>
      <c r="M16" s="150"/>
    </row>
    <row r="17" spans="1:13" ht="12.6" thickTop="1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5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6" thickBot="1" x14ac:dyDescent="0.3">
      <c r="A22" s="34" t="s">
        <v>107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5">
      <c r="A23" s="67"/>
      <c r="B23" s="189" t="s">
        <v>125</v>
      </c>
      <c r="C23" s="190"/>
      <c r="D23" s="190"/>
      <c r="E23" s="190"/>
      <c r="F23" s="190"/>
      <c r="G23" s="191"/>
      <c r="H23" s="198"/>
      <c r="I23" s="191"/>
      <c r="J23" s="195" t="s">
        <v>78</v>
      </c>
      <c r="K23" s="196"/>
      <c r="L23" s="196"/>
      <c r="M23" s="197"/>
    </row>
    <row r="24" spans="1:13" x14ac:dyDescent="0.25">
      <c r="A24" s="70"/>
      <c r="B24" s="71" t="s">
        <v>108</v>
      </c>
      <c r="C24" s="71" t="s">
        <v>111</v>
      </c>
      <c r="D24" s="73" t="s">
        <v>113</v>
      </c>
      <c r="E24" s="73" t="s">
        <v>116</v>
      </c>
      <c r="F24" s="73" t="s">
        <v>118</v>
      </c>
      <c r="G24" s="73" t="s">
        <v>124</v>
      </c>
      <c r="H24" s="175" t="s">
        <v>126</v>
      </c>
      <c r="I24" s="82"/>
      <c r="J24" s="71">
        <v>2009</v>
      </c>
      <c r="K24" s="71">
        <v>2010</v>
      </c>
      <c r="L24" s="71">
        <v>2011</v>
      </c>
      <c r="M24" s="95">
        <v>2012</v>
      </c>
    </row>
    <row r="25" spans="1:13" x14ac:dyDescent="0.25">
      <c r="A25" s="78"/>
      <c r="B25" s="42"/>
      <c r="C25" s="83"/>
      <c r="D25" s="83"/>
      <c r="E25" s="83"/>
      <c r="F25" s="83"/>
      <c r="G25" s="153"/>
      <c r="H25" s="83"/>
      <c r="I25" s="153"/>
      <c r="J25" s="83"/>
      <c r="K25" s="83"/>
      <c r="L25" s="83"/>
      <c r="M25" s="153"/>
    </row>
    <row r="26" spans="1:13" x14ac:dyDescent="0.25">
      <c r="A26" s="79" t="s">
        <v>17</v>
      </c>
      <c r="B26" s="83">
        <f>SUM(B28:B33)</f>
        <v>23749</v>
      </c>
      <c r="C26" s="83">
        <f t="shared" ref="C26:M26" si="5">SUM(C28:C33)</f>
        <v>23818</v>
      </c>
      <c r="D26" s="83">
        <f t="shared" si="5"/>
        <v>23751</v>
      </c>
      <c r="E26" s="83">
        <f t="shared" si="5"/>
        <v>23798</v>
      </c>
      <c r="F26" s="83">
        <f t="shared" si="5"/>
        <v>23764</v>
      </c>
      <c r="G26" s="154">
        <f t="shared" si="5"/>
        <v>23662</v>
      </c>
      <c r="H26" s="83">
        <f t="shared" si="5"/>
        <v>24319</v>
      </c>
      <c r="I26" s="84">
        <f>(G26-H26)/H26</f>
        <v>-2.7015913483284675E-2</v>
      </c>
      <c r="J26" s="83">
        <f t="shared" si="5"/>
        <v>25876</v>
      </c>
      <c r="K26" s="83">
        <f t="shared" si="5"/>
        <v>25281</v>
      </c>
      <c r="L26" s="83">
        <f t="shared" si="5"/>
        <v>24319</v>
      </c>
      <c r="M26" s="154">
        <f t="shared" si="5"/>
        <v>23662</v>
      </c>
    </row>
    <row r="27" spans="1:13" x14ac:dyDescent="0.25">
      <c r="A27" s="78"/>
      <c r="B27" s="42"/>
      <c r="C27" s="42"/>
      <c r="D27" s="42"/>
      <c r="E27" s="42"/>
      <c r="F27" s="42"/>
      <c r="G27" s="45"/>
      <c r="H27" s="78"/>
      <c r="I27" s="45"/>
      <c r="J27" s="42"/>
      <c r="K27" s="42"/>
      <c r="L27" s="44"/>
      <c r="M27" s="85"/>
    </row>
    <row r="28" spans="1:13" x14ac:dyDescent="0.25">
      <c r="A28" s="78" t="s">
        <v>18</v>
      </c>
      <c r="B28" s="42">
        <f>Sheet1!B4</f>
        <v>321</v>
      </c>
      <c r="C28" s="42">
        <f>Sheet1!C4</f>
        <v>322</v>
      </c>
      <c r="D28" s="42">
        <f>Sheet1!D4</f>
        <v>212</v>
      </c>
      <c r="E28" s="42">
        <f>Sheet1!E4</f>
        <v>277</v>
      </c>
      <c r="F28" s="42">
        <f>Sheet1!F4</f>
        <v>257</v>
      </c>
      <c r="G28" s="85">
        <f>Sheet1!G4</f>
        <v>230</v>
      </c>
      <c r="H28" s="42">
        <f>Sheet1!H4</f>
        <v>317</v>
      </c>
      <c r="I28" s="84">
        <f t="shared" ref="I28:I33" si="6">(G28-H28)/H28</f>
        <v>-0.27444794952681389</v>
      </c>
      <c r="J28" s="42">
        <f>Sheet1!J4</f>
        <v>1529</v>
      </c>
      <c r="K28" s="42">
        <f>Sheet1!K4</f>
        <v>809</v>
      </c>
      <c r="L28" s="42">
        <f>Sheet1!L4</f>
        <v>317</v>
      </c>
      <c r="M28" s="85">
        <f>Sheet1!M4</f>
        <v>230</v>
      </c>
    </row>
    <row r="29" spans="1:13" x14ac:dyDescent="0.25">
      <c r="A29" s="78" t="s">
        <v>19</v>
      </c>
      <c r="B29" s="42">
        <f>Sheet1!B47+Sheet1!B49</f>
        <v>2821</v>
      </c>
      <c r="C29" s="42">
        <f>Sheet1!C47+Sheet1!C49</f>
        <v>2823</v>
      </c>
      <c r="D29" s="42">
        <f>Sheet1!D47+Sheet1!D49</f>
        <v>2865</v>
      </c>
      <c r="E29" s="42">
        <f>Sheet1!E47+Sheet1!E49</f>
        <v>2910</v>
      </c>
      <c r="F29" s="42">
        <f>Sheet1!F47+Sheet1!F49</f>
        <v>2854</v>
      </c>
      <c r="G29" s="85">
        <f>Sheet1!G47+Sheet1!G49</f>
        <v>2831</v>
      </c>
      <c r="H29" s="78">
        <f>Sheet1!H47+Sheet1!H49</f>
        <v>2820</v>
      </c>
      <c r="I29" s="84">
        <f t="shared" si="6"/>
        <v>3.900709219858156E-3</v>
      </c>
      <c r="J29" s="78">
        <f>Sheet1!J47+Sheet1!J49</f>
        <v>2668</v>
      </c>
      <c r="K29" s="44">
        <f>Sheet1!K47+Sheet1!K49</f>
        <v>3009</v>
      </c>
      <c r="L29" s="44">
        <f>Sheet1!L47+Sheet1!L49</f>
        <v>2820</v>
      </c>
      <c r="M29" s="85">
        <f>Sheet1!M47+Sheet1!M49</f>
        <v>2831</v>
      </c>
    </row>
    <row r="30" spans="1:13" x14ac:dyDescent="0.25">
      <c r="A30" s="78" t="s">
        <v>20</v>
      </c>
      <c r="B30" s="42">
        <f>B16+B11+Sheet1!B20+Sheet1!B21+Sheet1!B23+Sheet1!B27+Sheet1!B28+Sheet1!B45+Sheet1!B14</f>
        <v>2157</v>
      </c>
      <c r="C30" s="42">
        <f>C16+C11+Sheet1!C20+Sheet1!C21+Sheet1!C23+Sheet1!C27+Sheet1!C28+Sheet1!C45+Sheet1!C14</f>
        <v>2177</v>
      </c>
      <c r="D30" s="42">
        <f>D16+D11+Sheet1!D20+Sheet1!D21+Sheet1!D23+Sheet1!D27+Sheet1!D28+Sheet1!D45+Sheet1!D14</f>
        <v>2191</v>
      </c>
      <c r="E30" s="42">
        <f>E16+E11+Sheet1!E20+Sheet1!E21+Sheet1!E23+Sheet1!E27+Sheet1!E28+Sheet1!E45+Sheet1!E14</f>
        <v>2161</v>
      </c>
      <c r="F30" s="42">
        <f>F16+F11+Sheet1!F20+Sheet1!F21+Sheet1!F23+Sheet1!F27+Sheet1!F28+Sheet1!F45+Sheet1!F14</f>
        <v>2188</v>
      </c>
      <c r="G30" s="85">
        <f>G16+G11+Sheet1!G20+Sheet1!G21+Sheet1!G23+Sheet1!G27+Sheet1!G28+Sheet1!G45+Sheet1!G14</f>
        <v>2192</v>
      </c>
      <c r="H30" s="78">
        <f>H16+H11+Sheet1!H20+Sheet1!H21+Sheet1!H23+Sheet1!H27+Sheet1!H28+Sheet1!H45+Sheet1!H14</f>
        <v>2221</v>
      </c>
      <c r="I30" s="84">
        <f t="shared" si="6"/>
        <v>-1.3057181449797388E-2</v>
      </c>
      <c r="J30" s="78">
        <f>J16+J11+Sheet1!J20+Sheet1!J21+Sheet1!J23+Sheet1!J27+Sheet1!J28+Sheet1!J45+Sheet1!J14</f>
        <v>2342</v>
      </c>
      <c r="K30" s="42">
        <f>K16+K11+Sheet1!K20+Sheet1!K21+Sheet1!K23+Sheet1!K27+Sheet1!K28+Sheet1!K45+Sheet1!K14</f>
        <v>2204</v>
      </c>
      <c r="L30" s="44">
        <f>L16+L11+Sheet1!L20+Sheet1!L21+Sheet1!L23+Sheet1!L27+Sheet1!L28+Sheet1!L45+Sheet1!L14</f>
        <v>2221</v>
      </c>
      <c r="M30" s="85">
        <f>M16+M11+Sheet1!M20+Sheet1!M21+Sheet1!M23+Sheet1!M27+Sheet1!M28+Sheet1!M45+Sheet1!M14</f>
        <v>2192</v>
      </c>
    </row>
    <row r="31" spans="1:13" x14ac:dyDescent="0.25">
      <c r="A31" s="78" t="s">
        <v>21</v>
      </c>
      <c r="B31" s="42">
        <f>B15+B10+B7+Sheet1!B36+Sheet1!B34+Sheet1!B32+Sheet1!B30+Sheet1!B26+Sheet1!B6+Sheet1!B41</f>
        <v>11794</v>
      </c>
      <c r="C31" s="42">
        <f>C15+C10+C7+Sheet1!C36+Sheet1!C34+Sheet1!C32+Sheet1!C30+Sheet1!C26+Sheet1!C6+Sheet1!C41</f>
        <v>11820</v>
      </c>
      <c r="D31" s="42">
        <f>D15+D10+D7+Sheet1!D36+Sheet1!D34+Sheet1!D32+Sheet1!D30+Sheet1!D26+Sheet1!D6+Sheet1!D41</f>
        <v>11831</v>
      </c>
      <c r="E31" s="42">
        <f>E15+E10+E7+Sheet1!E36+Sheet1!E34+Sheet1!E32+Sheet1!E30+Sheet1!E26+Sheet1!E6+Sheet1!E41</f>
        <v>11778</v>
      </c>
      <c r="F31" s="42">
        <f>F15+F10+F7+Sheet1!F36+Sheet1!F34+Sheet1!F32+Sheet1!F30+Sheet1!F26+Sheet1!F6+Sheet1!F41</f>
        <v>11784</v>
      </c>
      <c r="G31" s="85">
        <f>G15+G10+G7+Sheet1!G36+Sheet1!G34+Sheet1!G32+Sheet1!G30+Sheet1!G26+Sheet1!G6</f>
        <v>11736</v>
      </c>
      <c r="H31" s="42">
        <f>H15+H10+H7+Sheet1!H36+Sheet1!H34+Sheet1!H32+Sheet1!H30+Sheet1!H26+Sheet1!H6+Sheet1!H41</f>
        <v>12148</v>
      </c>
      <c r="I31" s="84">
        <f t="shared" si="6"/>
        <v>-3.3915047744484686E-2</v>
      </c>
      <c r="J31" s="42">
        <f>J15+J10+J7+Sheet1!J36+Sheet1!J34+Sheet1!J32+Sheet1!J30+Sheet1!J26+Sheet1!J6+Sheet1!J41</f>
        <v>12075</v>
      </c>
      <c r="K31" s="42">
        <f>K15+K10+K7+Sheet1!K36+Sheet1!K34+Sheet1!K32+Sheet1!K30+Sheet1!K26+Sheet1!K6+Sheet1!K41</f>
        <v>12279</v>
      </c>
      <c r="L31" s="42">
        <f>L15+L10+L7+Sheet1!L36+Sheet1!L34+Sheet1!L32+Sheet1!L30+Sheet1!L26+Sheet1!L6+Sheet1!L41</f>
        <v>12148</v>
      </c>
      <c r="M31" s="85">
        <f>M15+M10+M7+Sheet1!M36+Sheet1!M34+Sheet1!M32+Sheet1!M30+Sheet1!M26+Sheet1!M6+Sheet1!M41</f>
        <v>11745</v>
      </c>
    </row>
    <row r="32" spans="1:13" x14ac:dyDescent="0.25">
      <c r="A32" s="78" t="s">
        <v>22</v>
      </c>
      <c r="B32" s="42">
        <f>Sheet1!B39+Sheet1!B19+Sheet1!B16+Sheet1!B9</f>
        <v>4901</v>
      </c>
      <c r="C32" s="42">
        <f>Sheet1!C39+Sheet1!C19+Sheet1!C16+Sheet1!C9</f>
        <v>4882</v>
      </c>
      <c r="D32" s="42">
        <f>Sheet1!D39+Sheet1!D19+Sheet1!D16+Sheet1!D9</f>
        <v>4849</v>
      </c>
      <c r="E32" s="42">
        <f>Sheet1!E39+Sheet1!E19+Sheet1!E16+Sheet1!E9</f>
        <v>4869</v>
      </c>
      <c r="F32" s="42">
        <f>Sheet1!F39+Sheet1!F19+Sheet1!F16+Sheet1!F9</f>
        <v>4901</v>
      </c>
      <c r="G32" s="85">
        <f>Sheet1!G39+Sheet1!G19+Sheet1!G16+Sheet1!G9</f>
        <v>4868</v>
      </c>
      <c r="H32" s="78">
        <f>Sheet1!H39+Sheet1!H19+Sheet1!H16+Sheet1!H9</f>
        <v>4953</v>
      </c>
      <c r="I32" s="84">
        <f t="shared" si="6"/>
        <v>-1.7161316373914798E-2</v>
      </c>
      <c r="J32" s="78">
        <f>Sheet1!J39+Sheet1!J19+Sheet1!J16+Sheet1!J9</f>
        <v>5280</v>
      </c>
      <c r="K32" s="42">
        <f>Sheet1!K39+Sheet1!K19+Sheet1!K16+Sheet1!K9</f>
        <v>5392</v>
      </c>
      <c r="L32" s="44">
        <f>Sheet1!L39+Sheet1!L19+Sheet1!L16+Sheet1!L9</f>
        <v>4953</v>
      </c>
      <c r="M32" s="85">
        <f>Sheet1!M39+Sheet1!M19+Sheet1!M16+Sheet1!M9</f>
        <v>4868</v>
      </c>
    </row>
    <row r="33" spans="1:13" ht="12.6" thickBot="1" x14ac:dyDescent="0.3">
      <c r="A33" s="52" t="s">
        <v>23</v>
      </c>
      <c r="B33" s="54">
        <f>B12+Sheet1!B22+Sheet1!B40++Sheet1!B13+Sheet1!B10+Sheet1!B42+Sheet1!B43</f>
        <v>1755</v>
      </c>
      <c r="C33" s="54">
        <f>C12+Sheet1!C10+Sheet1!C22+Sheet1!C40+Sheet1!C13+Sheet1!C42+Sheet1!C43</f>
        <v>1794</v>
      </c>
      <c r="D33" s="54">
        <f>D12+Sheet1!D10+Sheet1!D22+Sheet1!D40+Sheet1!D13+Sheet1!D42+Sheet1!D43</f>
        <v>1803</v>
      </c>
      <c r="E33" s="53">
        <f>E12+Sheet1!E10+Sheet1!E22+Sheet1!E40+Sheet1!E13+Sheet1!E42+Sheet1!E43</f>
        <v>1803</v>
      </c>
      <c r="F33" s="53">
        <f>F12+Sheet1!F10+Sheet1!F22+Sheet1!F40+Sheet1!F13+Sheet1!F42+Sheet1!F43</f>
        <v>1780</v>
      </c>
      <c r="G33" s="55">
        <f>G12+Sheet1!G10+Sheet1!G22+Sheet1!G40+Sheet1!G13+Sheet1!G42+Sheet1!G43+Sheet1!G41</f>
        <v>1805</v>
      </c>
      <c r="H33" s="52">
        <f>H12+Sheet1!H10+Sheet1!H22+Sheet1!H40+Sheet1!H13+Sheet1!H42+Sheet1!H43</f>
        <v>1860</v>
      </c>
      <c r="I33" s="86">
        <f t="shared" si="6"/>
        <v>-2.9569892473118281E-2</v>
      </c>
      <c r="J33" s="52">
        <f>J12+Sheet1!J10+Sheet1!J22+Sheet1!J40+Sheet1!J13+Sheet1!J42+Sheet1!J43</f>
        <v>1982</v>
      </c>
      <c r="K33" s="54">
        <f>K12+Sheet1!K10+Sheet1!K22+Sheet1!K40+Sheet1!K13+Sheet1!K42+Sheet1!K43</f>
        <v>1588</v>
      </c>
      <c r="L33" s="53">
        <f>L12+Sheet1!L10+Sheet1!L22+Sheet1!L40+Sheet1!L13+Sheet1!L42+Sheet1!L43</f>
        <v>1860</v>
      </c>
      <c r="M33" s="155">
        <f>M12+Sheet1!M10+Sheet1!M22+Sheet1!M40+Sheet1!M13+Sheet1!M42+Sheet1!M43</f>
        <v>1796</v>
      </c>
    </row>
    <row r="34" spans="1:13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5">
      <c r="A35" s="87" t="s">
        <v>102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21"/>
    </row>
    <row r="36" spans="1:13" x14ac:dyDescent="0.25">
      <c r="A36" s="87" t="s">
        <v>92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21"/>
    </row>
    <row r="37" spans="1:13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3" workbookViewId="0">
      <selection activeCell="I53" sqref="I53"/>
    </sheetView>
  </sheetViews>
  <sheetFormatPr defaultColWidth="9.125" defaultRowHeight="12" x14ac:dyDescent="0.25"/>
  <cols>
    <col min="1" max="1" width="22" style="35" customWidth="1"/>
    <col min="2" max="2" width="7.375" style="35" customWidth="1"/>
    <col min="3" max="4" width="7.625" style="35" customWidth="1"/>
    <col min="5" max="5" width="8" style="35" customWidth="1"/>
    <col min="6" max="6" width="8.25" style="35" customWidth="1"/>
    <col min="7" max="7" width="8.625" style="35" customWidth="1"/>
    <col min="8" max="8" width="7.25" style="35" customWidth="1"/>
    <col min="9" max="9" width="7.125" style="35" customWidth="1"/>
    <col min="10" max="16384" width="9.125" style="35"/>
  </cols>
  <sheetData>
    <row r="1" spans="1:9" ht="12.6" thickBot="1" x14ac:dyDescent="0.3">
      <c r="A1" s="34" t="s">
        <v>127</v>
      </c>
      <c r="B1" s="34"/>
      <c r="C1" s="34"/>
      <c r="D1" s="34"/>
      <c r="E1" s="34"/>
      <c r="F1" s="177"/>
      <c r="G1" s="178"/>
      <c r="H1" s="34"/>
      <c r="I1" s="34"/>
    </row>
    <row r="2" spans="1:9" x14ac:dyDescent="0.25">
      <c r="A2" s="36"/>
      <c r="B2" s="37" t="s">
        <v>109</v>
      </c>
      <c r="C2" s="37" t="s">
        <v>112</v>
      </c>
      <c r="D2" s="37" t="s">
        <v>115</v>
      </c>
      <c r="E2" s="37" t="s">
        <v>117</v>
      </c>
      <c r="F2" s="38" t="s">
        <v>118</v>
      </c>
      <c r="G2" s="38" t="s">
        <v>128</v>
      </c>
      <c r="H2" s="172" t="s">
        <v>129</v>
      </c>
      <c r="I2" s="39"/>
    </row>
    <row r="3" spans="1:9" x14ac:dyDescent="0.25">
      <c r="A3" s="40" t="s">
        <v>2</v>
      </c>
      <c r="B3" s="169">
        <v>892</v>
      </c>
      <c r="C3" s="169">
        <v>926</v>
      </c>
      <c r="D3" s="169">
        <v>881</v>
      </c>
      <c r="E3" s="180">
        <v>911</v>
      </c>
      <c r="F3" s="179">
        <v>946</v>
      </c>
      <c r="G3" s="179">
        <v>854</v>
      </c>
      <c r="H3" s="41">
        <v>906</v>
      </c>
      <c r="I3" s="43">
        <f>(G3-H3)/H3</f>
        <v>-5.7395143487858721E-2</v>
      </c>
    </row>
    <row r="4" spans="1:9" x14ac:dyDescent="0.25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5">
      <c r="A5" s="40" t="s">
        <v>3</v>
      </c>
      <c r="B5" s="46">
        <f t="shared" ref="B5:H5" si="0">B7+B11+B13</f>
        <v>985</v>
      </c>
      <c r="C5" s="46">
        <f t="shared" si="0"/>
        <v>857</v>
      </c>
      <c r="D5" s="46">
        <f t="shared" si="0"/>
        <v>948</v>
      </c>
      <c r="E5" s="46">
        <f t="shared" si="0"/>
        <v>864</v>
      </c>
      <c r="F5" s="47">
        <f t="shared" si="0"/>
        <v>980</v>
      </c>
      <c r="G5" s="47">
        <f t="shared" si="0"/>
        <v>956</v>
      </c>
      <c r="H5" s="47">
        <f t="shared" si="0"/>
        <v>905</v>
      </c>
      <c r="I5" s="43">
        <f>(G5-H5)/H5</f>
        <v>5.6353591160220998E-2</v>
      </c>
    </row>
    <row r="6" spans="1:9" x14ac:dyDescent="0.25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5">
      <c r="A7" s="40" t="s">
        <v>4</v>
      </c>
      <c r="B7" s="44">
        <f t="shared" ref="B7:H7" si="1">SUM(B8:B9)</f>
        <v>374</v>
      </c>
      <c r="C7" s="44">
        <f t="shared" si="1"/>
        <v>293</v>
      </c>
      <c r="D7" s="44">
        <f t="shared" si="1"/>
        <v>306</v>
      </c>
      <c r="E7" s="44">
        <f t="shared" si="1"/>
        <v>310</v>
      </c>
      <c r="F7" s="45">
        <f t="shared" si="1"/>
        <v>302</v>
      </c>
      <c r="G7" s="45">
        <f t="shared" si="1"/>
        <v>471</v>
      </c>
      <c r="H7" s="45">
        <f t="shared" si="1"/>
        <v>338</v>
      </c>
      <c r="I7" s="43">
        <f>(G7-H7)/H7</f>
        <v>0.39349112426035504</v>
      </c>
    </row>
    <row r="8" spans="1:9" x14ac:dyDescent="0.25">
      <c r="A8" s="40" t="s">
        <v>5</v>
      </c>
      <c r="B8" s="50">
        <v>351</v>
      </c>
      <c r="C8" s="50">
        <v>270</v>
      </c>
      <c r="D8" s="50">
        <v>276</v>
      </c>
      <c r="E8" s="50">
        <v>276</v>
      </c>
      <c r="F8" s="51">
        <v>281</v>
      </c>
      <c r="G8" s="51">
        <v>442</v>
      </c>
      <c r="H8" s="51">
        <v>318</v>
      </c>
      <c r="I8" s="43">
        <f>(G8-H8)/H8</f>
        <v>0.38993710691823902</v>
      </c>
    </row>
    <row r="9" spans="1:9" x14ac:dyDescent="0.25">
      <c r="A9" s="40" t="s">
        <v>6</v>
      </c>
      <c r="B9" s="50">
        <v>23</v>
      </c>
      <c r="C9" s="50">
        <v>23</v>
      </c>
      <c r="D9" s="50">
        <v>30</v>
      </c>
      <c r="E9" s="50">
        <v>34</v>
      </c>
      <c r="F9" s="51">
        <v>21</v>
      </c>
      <c r="G9" s="51">
        <v>29</v>
      </c>
      <c r="H9" s="51">
        <v>20</v>
      </c>
      <c r="I9" s="43">
        <f>(G9-H9)/H9</f>
        <v>0.45</v>
      </c>
    </row>
    <row r="10" spans="1:9" x14ac:dyDescent="0.25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5">
      <c r="A11" s="40" t="s">
        <v>7</v>
      </c>
      <c r="B11" s="50">
        <v>496</v>
      </c>
      <c r="C11" s="50">
        <v>450</v>
      </c>
      <c r="D11" s="50">
        <v>518</v>
      </c>
      <c r="E11" s="50">
        <v>444</v>
      </c>
      <c r="F11" s="51">
        <v>526</v>
      </c>
      <c r="G11" s="51">
        <v>402</v>
      </c>
      <c r="H11" s="51">
        <v>417</v>
      </c>
      <c r="I11" s="43">
        <f>(G11-H11)/H11</f>
        <v>-3.5971223021582732E-2</v>
      </c>
    </row>
    <row r="12" spans="1:9" x14ac:dyDescent="0.25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6" thickBot="1" x14ac:dyDescent="0.3">
      <c r="A13" s="52" t="s">
        <v>54</v>
      </c>
      <c r="B13" s="53">
        <v>115</v>
      </c>
      <c r="C13" s="53">
        <v>114</v>
      </c>
      <c r="D13" s="53">
        <v>124</v>
      </c>
      <c r="E13" s="53">
        <v>110</v>
      </c>
      <c r="F13" s="55">
        <v>152</v>
      </c>
      <c r="G13" s="55">
        <v>83</v>
      </c>
      <c r="H13" s="55">
        <v>150</v>
      </c>
      <c r="I13" s="162">
        <f>(G13-H13)/H13</f>
        <v>-0.44666666666666666</v>
      </c>
    </row>
    <row r="14" spans="1:9" x14ac:dyDescent="0.25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5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5">
      <c r="A16" s="57" t="s">
        <v>55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5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5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5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6" thickBot="1" x14ac:dyDescent="0.3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5">
      <c r="A21" s="60"/>
      <c r="B21" s="91">
        <v>2008</v>
      </c>
      <c r="C21" s="91">
        <v>2009</v>
      </c>
      <c r="D21" s="91">
        <v>2010</v>
      </c>
      <c r="E21" s="91">
        <v>2011</v>
      </c>
      <c r="F21" s="39">
        <v>2012</v>
      </c>
    </row>
    <row r="22" spans="1:9" x14ac:dyDescent="0.25">
      <c r="A22" s="61" t="s">
        <v>9</v>
      </c>
      <c r="B22" s="142">
        <v>13299</v>
      </c>
      <c r="C22" s="142">
        <v>12288</v>
      </c>
      <c r="D22" s="46">
        <v>12345</v>
      </c>
      <c r="E22" s="46">
        <v>11462</v>
      </c>
      <c r="F22" s="47">
        <v>10733</v>
      </c>
    </row>
    <row r="23" spans="1:9" x14ac:dyDescent="0.25">
      <c r="A23" s="62"/>
      <c r="B23" s="46"/>
      <c r="C23" s="46"/>
      <c r="D23" s="46"/>
      <c r="E23" s="46"/>
      <c r="F23" s="47"/>
    </row>
    <row r="24" spans="1:9" x14ac:dyDescent="0.25">
      <c r="A24" s="62" t="s">
        <v>3</v>
      </c>
      <c r="B24" s="46">
        <f>SUM(B26+B30+B32)</f>
        <v>14301</v>
      </c>
      <c r="C24" s="46">
        <f>SUM(C26+C30+C32)</f>
        <v>12905</v>
      </c>
      <c r="D24" s="46">
        <f>SUM(D26+D30+D32)</f>
        <v>12709</v>
      </c>
      <c r="E24" s="46">
        <f>SUM(E26+E30+E32)</f>
        <v>12192</v>
      </c>
      <c r="F24" s="47">
        <f>SUM(F26+F30+F32)</f>
        <v>11217</v>
      </c>
    </row>
    <row r="25" spans="1:9" x14ac:dyDescent="0.25">
      <c r="A25" s="62"/>
      <c r="B25" s="46"/>
      <c r="C25" s="46"/>
      <c r="D25" s="46"/>
      <c r="E25" s="46"/>
      <c r="F25" s="47"/>
    </row>
    <row r="26" spans="1:9" x14ac:dyDescent="0.25">
      <c r="A26" s="62" t="s">
        <v>4</v>
      </c>
      <c r="B26" s="46">
        <f>SUM(B27:B28)</f>
        <v>8469</v>
      </c>
      <c r="C26" s="46">
        <f>SUM(C27:C28)</f>
        <v>6956</v>
      </c>
      <c r="D26" s="46">
        <f>SUM(D27:D28)</f>
        <v>5261</v>
      </c>
      <c r="E26" s="46">
        <f>SUM(E27:E28)</f>
        <v>4719</v>
      </c>
      <c r="F26" s="47">
        <f>SUM(F27:F28)</f>
        <v>3813</v>
      </c>
    </row>
    <row r="27" spans="1:9" x14ac:dyDescent="0.25">
      <c r="A27" s="62" t="s">
        <v>5</v>
      </c>
      <c r="B27" s="46">
        <v>7780</v>
      </c>
      <c r="C27" s="46">
        <v>6325</v>
      </c>
      <c r="D27" s="46">
        <v>4832</v>
      </c>
      <c r="E27" s="46">
        <v>4389</v>
      </c>
      <c r="F27" s="47">
        <v>3504</v>
      </c>
    </row>
    <row r="28" spans="1:9" x14ac:dyDescent="0.25">
      <c r="A28" s="62" t="s">
        <v>6</v>
      </c>
      <c r="B28" s="46">
        <v>689</v>
      </c>
      <c r="C28" s="46">
        <v>631</v>
      </c>
      <c r="D28" s="46">
        <v>429</v>
      </c>
      <c r="E28" s="46">
        <v>330</v>
      </c>
      <c r="F28" s="47">
        <v>309</v>
      </c>
    </row>
    <row r="29" spans="1:9" x14ac:dyDescent="0.25">
      <c r="A29" s="62"/>
      <c r="B29" s="46"/>
      <c r="C29" s="46"/>
      <c r="D29" s="46"/>
      <c r="E29" s="46"/>
      <c r="F29" s="47"/>
    </row>
    <row r="30" spans="1:9" x14ac:dyDescent="0.25">
      <c r="A30" s="62" t="s">
        <v>7</v>
      </c>
      <c r="B30" s="46">
        <v>4846</v>
      </c>
      <c r="C30" s="46">
        <v>4683</v>
      </c>
      <c r="D30" s="46">
        <v>5720</v>
      </c>
      <c r="E30" s="46">
        <v>5724</v>
      </c>
      <c r="F30" s="47">
        <v>5883</v>
      </c>
    </row>
    <row r="31" spans="1:9" x14ac:dyDescent="0.25">
      <c r="A31" s="89"/>
      <c r="B31" s="90"/>
      <c r="C31" s="90"/>
      <c r="D31" s="90"/>
      <c r="E31" s="90"/>
      <c r="F31" s="137"/>
    </row>
    <row r="32" spans="1:9" ht="12.6" thickBot="1" x14ac:dyDescent="0.3">
      <c r="A32" s="92" t="s">
        <v>57</v>
      </c>
      <c r="B32" s="93">
        <v>986</v>
      </c>
      <c r="C32" s="93">
        <v>1266</v>
      </c>
      <c r="D32" s="93">
        <v>1728</v>
      </c>
      <c r="E32" s="93">
        <v>1749</v>
      </c>
      <c r="F32" s="141">
        <v>1521</v>
      </c>
    </row>
    <row r="33" spans="1:6" x14ac:dyDescent="0.25">
      <c r="A33" s="63"/>
      <c r="B33" s="63"/>
      <c r="C33" s="63"/>
      <c r="D33" s="63"/>
      <c r="E33" s="63"/>
      <c r="F33" s="63"/>
    </row>
    <row r="34" spans="1:6" x14ac:dyDescent="0.25">
      <c r="A34" s="63"/>
      <c r="B34" s="63"/>
      <c r="C34" s="63"/>
      <c r="D34" s="63"/>
      <c r="E34" s="63"/>
      <c r="F34" s="63"/>
    </row>
    <row r="38" spans="1:6" ht="12.6" thickBot="1" x14ac:dyDescent="0.3">
      <c r="A38" s="34" t="s">
        <v>110</v>
      </c>
      <c r="B38" s="34"/>
      <c r="C38" s="34"/>
      <c r="D38" s="34"/>
      <c r="E38" s="34"/>
      <c r="F38" s="34"/>
    </row>
    <row r="39" spans="1:6" x14ac:dyDescent="0.25">
      <c r="A39" s="36"/>
      <c r="B39" s="37">
        <v>2007</v>
      </c>
      <c r="C39" s="37">
        <v>2008</v>
      </c>
      <c r="D39" s="37">
        <v>2009</v>
      </c>
      <c r="E39" s="37">
        <v>2010</v>
      </c>
      <c r="F39" s="38">
        <v>2011</v>
      </c>
    </row>
    <row r="40" spans="1:6" x14ac:dyDescent="0.25">
      <c r="A40" s="40" t="s">
        <v>9</v>
      </c>
      <c r="B40" s="138">
        <v>13814</v>
      </c>
      <c r="C40" s="138">
        <v>13010</v>
      </c>
      <c r="D40" s="138">
        <v>12364</v>
      </c>
      <c r="E40" s="138">
        <v>12247</v>
      </c>
      <c r="F40" s="158">
        <v>10904</v>
      </c>
    </row>
    <row r="41" spans="1:6" x14ac:dyDescent="0.25">
      <c r="A41" s="40"/>
      <c r="B41" s="44"/>
      <c r="C41" s="44"/>
      <c r="D41" s="44"/>
      <c r="E41" s="44"/>
      <c r="F41" s="45"/>
    </row>
    <row r="42" spans="1:6" x14ac:dyDescent="0.25">
      <c r="A42" s="40" t="s">
        <v>3</v>
      </c>
      <c r="B42" s="44">
        <f>SUM(B44+B48+B50)</f>
        <v>14366</v>
      </c>
      <c r="C42" s="44">
        <f>SUM(C44+C48+C50)</f>
        <v>13876</v>
      </c>
      <c r="D42" s="44">
        <f>SUM(D44+D48+D50)</f>
        <v>12679</v>
      </c>
      <c r="E42" s="44">
        <f>SUM(E44+E48+E50)</f>
        <v>12334</v>
      </c>
      <c r="F42" s="45">
        <f>SUM(F44+F48+F50)</f>
        <v>11765</v>
      </c>
    </row>
    <row r="43" spans="1:6" x14ac:dyDescent="0.25">
      <c r="A43" s="40"/>
      <c r="B43" s="44"/>
      <c r="C43" s="44"/>
      <c r="D43" s="44"/>
      <c r="E43" s="44"/>
      <c r="F43" s="45"/>
    </row>
    <row r="44" spans="1:6" x14ac:dyDescent="0.25">
      <c r="A44" s="40" t="s">
        <v>4</v>
      </c>
      <c r="B44" s="44">
        <f>SUM(B45:B46)</f>
        <v>8381</v>
      </c>
      <c r="C44" s="44">
        <f>SUM(C45:C46)</f>
        <v>8035</v>
      </c>
      <c r="D44" s="44">
        <f>SUM(D45:D46)</f>
        <v>5182</v>
      </c>
      <c r="E44" s="44">
        <f>SUM(E45:E46)</f>
        <v>4798</v>
      </c>
      <c r="F44" s="45">
        <f>SUM(F45:F46)</f>
        <v>4431</v>
      </c>
    </row>
    <row r="45" spans="1:6" x14ac:dyDescent="0.25">
      <c r="A45" s="40" t="s">
        <v>10</v>
      </c>
      <c r="B45" s="44">
        <v>7683</v>
      </c>
      <c r="C45" s="44">
        <v>7314</v>
      </c>
      <c r="D45" s="44">
        <v>4722</v>
      </c>
      <c r="E45" s="44">
        <v>4443</v>
      </c>
      <c r="F45" s="45">
        <v>4101</v>
      </c>
    </row>
    <row r="46" spans="1:6" x14ac:dyDescent="0.25">
      <c r="A46" s="40" t="s">
        <v>6</v>
      </c>
      <c r="B46" s="44">
        <v>698</v>
      </c>
      <c r="C46" s="44">
        <v>721</v>
      </c>
      <c r="D46" s="44">
        <v>460</v>
      </c>
      <c r="E46" s="44">
        <v>355</v>
      </c>
      <c r="F46" s="45">
        <v>330</v>
      </c>
    </row>
    <row r="47" spans="1:6" x14ac:dyDescent="0.25">
      <c r="A47" s="40"/>
      <c r="B47" s="44"/>
      <c r="C47" s="44"/>
      <c r="D47" s="44"/>
      <c r="E47" s="44"/>
      <c r="F47" s="45"/>
    </row>
    <row r="48" spans="1:6" x14ac:dyDescent="0.25">
      <c r="A48" s="40" t="s">
        <v>7</v>
      </c>
      <c r="B48" s="44">
        <v>4943</v>
      </c>
      <c r="C48" s="44">
        <v>4722</v>
      </c>
      <c r="D48" s="44">
        <v>5691</v>
      </c>
      <c r="E48" s="44">
        <v>5658</v>
      </c>
      <c r="F48" s="45">
        <v>5770</v>
      </c>
    </row>
    <row r="49" spans="1:6" x14ac:dyDescent="0.25">
      <c r="A49" s="40"/>
      <c r="B49" s="44"/>
      <c r="C49" s="44"/>
      <c r="D49" s="44"/>
      <c r="E49" s="44"/>
      <c r="F49" s="45"/>
    </row>
    <row r="50" spans="1:6" ht="12.6" thickBot="1" x14ac:dyDescent="0.3">
      <c r="A50" s="64" t="s">
        <v>56</v>
      </c>
      <c r="B50" s="65">
        <v>1042</v>
      </c>
      <c r="C50" s="65">
        <v>1119</v>
      </c>
      <c r="D50" s="65">
        <v>1806</v>
      </c>
      <c r="E50" s="65">
        <v>1878</v>
      </c>
      <c r="F50" s="159">
        <v>1564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33" workbookViewId="0">
      <selection activeCell="A8" sqref="A8:K8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102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3" t="s">
        <v>90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4" t="s">
        <v>101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76" t="s">
        <v>119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6" t="s">
        <v>81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5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199" t="s">
        <v>120</v>
      </c>
      <c r="B8" s="200"/>
      <c r="C8" s="200"/>
      <c r="D8" s="200"/>
      <c r="E8" s="200"/>
      <c r="F8" s="200"/>
      <c r="G8" s="200"/>
      <c r="H8" s="200"/>
      <c r="I8" s="200"/>
      <c r="J8" s="200"/>
      <c r="K8" s="201"/>
    </row>
    <row r="9" spans="1:11" ht="13.8" x14ac:dyDescent="0.25">
      <c r="A9" s="112"/>
      <c r="B9" s="114"/>
      <c r="C9" s="114"/>
      <c r="D9" s="114"/>
      <c r="E9" s="114"/>
      <c r="F9" s="114"/>
      <c r="G9" s="114"/>
      <c r="H9" s="114"/>
      <c r="I9" s="114"/>
      <c r="J9" s="114"/>
      <c r="K9" s="115"/>
    </row>
    <row r="10" spans="1:11" ht="13.8" x14ac:dyDescent="0.25">
      <c r="A10" s="5"/>
      <c r="B10" s="202" t="s">
        <v>59</v>
      </c>
      <c r="C10" s="202"/>
      <c r="D10" s="6"/>
      <c r="E10" s="127">
        <v>2011</v>
      </c>
      <c r="F10" s="107"/>
      <c r="G10" s="127">
        <v>2012</v>
      </c>
      <c r="H10" s="202" t="s">
        <v>60</v>
      </c>
      <c r="I10" s="202"/>
      <c r="J10" s="6"/>
      <c r="K10" s="7"/>
    </row>
    <row r="11" spans="1:11" ht="13.8" x14ac:dyDescent="0.25">
      <c r="A11" s="5"/>
      <c r="B11" s="14"/>
      <c r="C11" s="116"/>
      <c r="D11" s="6"/>
      <c r="E11" s="117"/>
      <c r="F11" s="107"/>
      <c r="G11" s="117"/>
      <c r="H11" s="107"/>
      <c r="I11" s="6"/>
      <c r="J11" s="6"/>
      <c r="K11" s="7"/>
    </row>
    <row r="12" spans="1:11" ht="13.8" x14ac:dyDescent="0.25">
      <c r="A12" s="16"/>
      <c r="B12" s="207" t="s">
        <v>61</v>
      </c>
      <c r="C12" s="207"/>
      <c r="D12" s="125"/>
      <c r="E12" s="128">
        <f>Sheet1!H3</f>
        <v>24319</v>
      </c>
      <c r="F12" s="125"/>
      <c r="G12" s="128">
        <f>Sheet1!G3</f>
        <v>23662</v>
      </c>
      <c r="H12" s="109">
        <f>Sheet1!I3</f>
        <v>-2.7015913483284675E-2</v>
      </c>
      <c r="I12" s="107" t="str">
        <f>IF(H12&gt;0,"increase",IF(H12&lt;0,"decrease","No change"))</f>
        <v>decrease</v>
      </c>
      <c r="J12" s="107"/>
      <c r="K12" s="7"/>
    </row>
    <row r="13" spans="1:11" ht="13.8" x14ac:dyDescent="0.25">
      <c r="A13" s="16"/>
      <c r="B13" s="203" t="s">
        <v>62</v>
      </c>
      <c r="C13" s="203"/>
      <c r="D13" s="108"/>
      <c r="E13" s="124">
        <f>Sheet1!H4</f>
        <v>317</v>
      </c>
      <c r="F13" s="108"/>
      <c r="G13" s="124">
        <f>Sheet1!G4</f>
        <v>230</v>
      </c>
      <c r="H13" s="109">
        <f>Sheet1!I4</f>
        <v>-0.27444794952681389</v>
      </c>
      <c r="I13" s="107" t="str">
        <f>IF(H13&gt;0,"increase",IF(H13&lt;0,"decrease","No change"))</f>
        <v>decrease</v>
      </c>
      <c r="J13" s="107"/>
      <c r="K13" s="7"/>
    </row>
    <row r="14" spans="1:11" ht="13.8" x14ac:dyDescent="0.25">
      <c r="A14" s="16"/>
      <c r="B14" s="203" t="s">
        <v>63</v>
      </c>
      <c r="C14" s="203"/>
      <c r="D14" s="108"/>
      <c r="E14" s="124">
        <f>Sheet1!H5</f>
        <v>19870</v>
      </c>
      <c r="F14" s="108"/>
      <c r="G14" s="124">
        <f>Sheet1!$G$5</f>
        <v>19604</v>
      </c>
      <c r="H14" s="109">
        <f>Sheet1!I5</f>
        <v>-1.3387015601409159E-2</v>
      </c>
      <c r="I14" s="107" t="str">
        <f>IF(H14&gt;0,"increase",IF(H14&lt;0,"decrease","No change"))</f>
        <v>decrease</v>
      </c>
      <c r="J14" s="107"/>
      <c r="K14" s="7"/>
    </row>
    <row r="15" spans="1:11" ht="13.8" x14ac:dyDescent="0.25">
      <c r="A15" s="16"/>
      <c r="B15" s="209" t="s">
        <v>64</v>
      </c>
      <c r="C15" s="209"/>
      <c r="D15" s="108"/>
      <c r="E15" s="124">
        <f>Sheet2!H4</f>
        <v>4132</v>
      </c>
      <c r="F15" s="108"/>
      <c r="G15" s="124">
        <f>Sheet2!$G$4</f>
        <v>3828</v>
      </c>
      <c r="H15" s="109">
        <f>Sheet2!I4</f>
        <v>-7.3572120038722169E-2</v>
      </c>
      <c r="I15" s="107" t="str">
        <f>IF(H15&gt;0,"increase",IF(H15&lt;0,"decrease","No change"))</f>
        <v>decrease</v>
      </c>
      <c r="J15" s="107"/>
      <c r="K15" s="7"/>
    </row>
    <row r="16" spans="1:11" ht="12.6" x14ac:dyDescent="0.25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3.8" x14ac:dyDescent="0.25">
      <c r="A17" s="199" t="s">
        <v>121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1"/>
    </row>
    <row r="18" spans="1:11" ht="13.8" x14ac:dyDescent="0.25">
      <c r="A18" s="5"/>
      <c r="B18" s="6"/>
      <c r="C18" s="6"/>
      <c r="D18" s="6"/>
      <c r="E18" s="110"/>
      <c r="F18" s="106"/>
      <c r="G18" s="110"/>
      <c r="H18" s="107"/>
      <c r="I18" s="6"/>
      <c r="J18" s="6"/>
      <c r="K18" s="7"/>
    </row>
    <row r="19" spans="1:11" ht="13.8" x14ac:dyDescent="0.25">
      <c r="A19" s="5"/>
      <c r="B19" s="202" t="s">
        <v>59</v>
      </c>
      <c r="C19" s="202"/>
      <c r="D19" s="6"/>
      <c r="E19" s="110">
        <v>2011</v>
      </c>
      <c r="F19" s="106"/>
      <c r="G19" s="160">
        <v>2012</v>
      </c>
      <c r="H19" s="202" t="s">
        <v>60</v>
      </c>
      <c r="I19" s="202"/>
      <c r="J19" s="6"/>
      <c r="K19" s="7"/>
    </row>
    <row r="20" spans="1:11" ht="13.8" x14ac:dyDescent="0.25">
      <c r="A20" s="16"/>
      <c r="B20" s="209" t="s">
        <v>65</v>
      </c>
      <c r="C20" s="209"/>
      <c r="D20" s="108"/>
      <c r="E20" s="167">
        <f>Sheet3!H3</f>
        <v>906</v>
      </c>
      <c r="F20" s="108"/>
      <c r="G20" s="168">
        <f>Sheet3!G3</f>
        <v>854</v>
      </c>
      <c r="H20" s="121">
        <f>Sheet3!I3</f>
        <v>-5.7395143487858721E-2</v>
      </c>
      <c r="I20" s="120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199" t="s">
        <v>122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1"/>
    </row>
    <row r="24" spans="1:11" ht="13.8" x14ac:dyDescent="0.25">
      <c r="A24" s="118"/>
      <c r="B24" s="113"/>
      <c r="C24" s="113"/>
      <c r="D24" s="113"/>
      <c r="E24" s="113"/>
      <c r="F24" s="113"/>
      <c r="G24" s="113"/>
      <c r="H24" s="113"/>
      <c r="I24" s="113"/>
      <c r="J24" s="113"/>
      <c r="K24" s="119"/>
    </row>
    <row r="25" spans="1:11" ht="14.25" customHeight="1" x14ac:dyDescent="0.25">
      <c r="A25" s="16"/>
      <c r="B25" s="202" t="s">
        <v>59</v>
      </c>
      <c r="C25" s="202"/>
      <c r="D25" s="6"/>
      <c r="E25" s="129">
        <v>2011</v>
      </c>
      <c r="F25" s="106"/>
      <c r="G25" s="130">
        <v>2012</v>
      </c>
      <c r="H25" s="202" t="s">
        <v>60</v>
      </c>
      <c r="I25" s="202"/>
      <c r="J25" s="6"/>
      <c r="K25" s="7"/>
    </row>
    <row r="26" spans="1:11" ht="14.25" customHeight="1" x14ac:dyDescent="0.25">
      <c r="A26" s="16"/>
      <c r="B26" s="6"/>
      <c r="C26" s="6"/>
      <c r="D26" s="6"/>
      <c r="E26" s="122"/>
      <c r="F26" s="106"/>
      <c r="G26" s="147"/>
      <c r="H26" s="122"/>
      <c r="I26" s="6"/>
      <c r="J26" s="6"/>
      <c r="K26" s="7"/>
    </row>
    <row r="27" spans="1:11" ht="13.8" x14ac:dyDescent="0.25">
      <c r="A27" s="16"/>
      <c r="B27" s="203" t="s">
        <v>75</v>
      </c>
      <c r="C27" s="203"/>
      <c r="D27" s="108"/>
      <c r="E27" s="124">
        <f>Sheet3!H8</f>
        <v>318</v>
      </c>
      <c r="F27" s="108"/>
      <c r="G27" s="124">
        <f>Sheet3!G8</f>
        <v>442</v>
      </c>
      <c r="H27" s="109">
        <f>Sheet3!I8</f>
        <v>0.38993710691823902</v>
      </c>
      <c r="I27" s="107" t="str">
        <f t="shared" ref="I27:I32" si="0">IF(H27&gt;0,"increase",IF(H27&lt;0,"decrease","(no chg)"))</f>
        <v>increase</v>
      </c>
      <c r="J27" s="111"/>
      <c r="K27" s="123"/>
    </row>
    <row r="28" spans="1:11" ht="13.8" x14ac:dyDescent="0.25">
      <c r="A28" s="16"/>
      <c r="B28" s="203" t="s">
        <v>76</v>
      </c>
      <c r="C28" s="203"/>
      <c r="D28" s="108"/>
      <c r="E28" s="124">
        <f>Sheet3!H9</f>
        <v>20</v>
      </c>
      <c r="F28" s="108"/>
      <c r="G28" s="124">
        <f>Sheet3!G9</f>
        <v>29</v>
      </c>
      <c r="H28" s="109">
        <f>Sheet3!I9</f>
        <v>0.45</v>
      </c>
      <c r="I28" s="107" t="str">
        <f t="shared" si="0"/>
        <v>increase</v>
      </c>
      <c r="J28" s="107"/>
      <c r="K28" s="7"/>
    </row>
    <row r="29" spans="1:11" ht="13.8" x14ac:dyDescent="0.25">
      <c r="A29" s="16"/>
      <c r="B29" s="207" t="s">
        <v>72</v>
      </c>
      <c r="C29" s="207"/>
      <c r="D29" s="125"/>
      <c r="E29" s="128">
        <f>Sheet3!H7</f>
        <v>338</v>
      </c>
      <c r="F29" s="125"/>
      <c r="G29" s="128">
        <f>Sheet3!G7</f>
        <v>471</v>
      </c>
      <c r="H29" s="126">
        <f>Sheet3!I7</f>
        <v>0.39349112426035504</v>
      </c>
      <c r="I29" s="111" t="str">
        <f t="shared" si="0"/>
        <v>increase</v>
      </c>
      <c r="J29" s="107"/>
      <c r="K29" s="7"/>
    </row>
    <row r="30" spans="1:11" ht="13.8" x14ac:dyDescent="0.25">
      <c r="A30" s="16"/>
      <c r="B30" s="203" t="s">
        <v>73</v>
      </c>
      <c r="C30" s="203"/>
      <c r="D30" s="108"/>
      <c r="E30" s="124">
        <f>Sheet3!H11</f>
        <v>417</v>
      </c>
      <c r="F30" s="108"/>
      <c r="G30" s="124">
        <f>Sheet3!G11</f>
        <v>402</v>
      </c>
      <c r="H30" s="109">
        <f>Sheet3!I11</f>
        <v>-3.5971223021582732E-2</v>
      </c>
      <c r="I30" s="107" t="str">
        <f t="shared" si="0"/>
        <v>decrease</v>
      </c>
      <c r="J30" s="107"/>
      <c r="K30" s="7"/>
    </row>
    <row r="31" spans="1:11" ht="13.8" x14ac:dyDescent="0.25">
      <c r="A31" s="16"/>
      <c r="B31" s="203" t="s">
        <v>71</v>
      </c>
      <c r="C31" s="203"/>
      <c r="D31" s="108"/>
      <c r="E31" s="124">
        <f>Sheet3!H13</f>
        <v>150</v>
      </c>
      <c r="F31" s="108"/>
      <c r="G31" s="124">
        <f>Sheet3!G13</f>
        <v>83</v>
      </c>
      <c r="H31" s="109">
        <f>Sheet3!I13</f>
        <v>-0.44666666666666666</v>
      </c>
      <c r="I31" s="107" t="str">
        <f t="shared" si="0"/>
        <v>decrease</v>
      </c>
      <c r="J31" s="107"/>
      <c r="K31" s="7"/>
    </row>
    <row r="32" spans="1:11" ht="13.8" x14ac:dyDescent="0.25">
      <c r="A32" s="16"/>
      <c r="B32" s="208" t="s">
        <v>74</v>
      </c>
      <c r="C32" s="208"/>
      <c r="D32" s="125"/>
      <c r="E32" s="128">
        <f>Sheet3!H5</f>
        <v>905</v>
      </c>
      <c r="F32" s="106"/>
      <c r="G32" s="128">
        <f>Sheet3!G5</f>
        <v>956</v>
      </c>
      <c r="H32" s="126">
        <f>Sheet3!I5</f>
        <v>5.6353591160220998E-2</v>
      </c>
      <c r="I32" s="111" t="str">
        <f t="shared" si="0"/>
        <v>increase</v>
      </c>
      <c r="J32" s="107"/>
      <c r="K32" s="7"/>
    </row>
    <row r="33" spans="1:11" ht="12.6" x14ac:dyDescent="0.25">
      <c r="A33" s="5"/>
      <c r="B33" s="6"/>
      <c r="C33" s="6"/>
      <c r="D33" s="6"/>
      <c r="E33" s="122"/>
      <c r="F33" s="6"/>
      <c r="G33" s="147"/>
      <c r="H33" s="122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101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8" t="s">
        <v>104</v>
      </c>
      <c r="C38" s="99"/>
      <c r="D38" s="99"/>
      <c r="E38" s="100"/>
      <c r="F38" s="99"/>
      <c r="G38" s="99"/>
      <c r="H38" s="99"/>
      <c r="I38" s="97"/>
      <c r="J38" s="97"/>
      <c r="K38" s="7"/>
    </row>
    <row r="39" spans="1:11" ht="13.2" x14ac:dyDescent="0.25">
      <c r="A39" s="5"/>
      <c r="B39" s="98" t="s">
        <v>66</v>
      </c>
      <c r="C39" s="99"/>
      <c r="D39" s="99"/>
      <c r="E39" s="100"/>
      <c r="F39" s="99"/>
      <c r="G39" s="99"/>
      <c r="H39" s="99"/>
      <c r="I39" s="97"/>
      <c r="J39" s="97"/>
      <c r="K39" s="7"/>
    </row>
    <row r="40" spans="1:11" ht="13.2" x14ac:dyDescent="0.25">
      <c r="A40" s="5"/>
      <c r="B40" s="98" t="s">
        <v>69</v>
      </c>
      <c r="C40" s="99"/>
      <c r="D40" s="99"/>
      <c r="E40" s="100"/>
      <c r="F40" s="99"/>
      <c r="G40" s="99"/>
      <c r="H40" s="99"/>
      <c r="I40" s="97"/>
      <c r="J40" s="97"/>
      <c r="K40" s="7"/>
    </row>
    <row r="41" spans="1:11" ht="13.2" x14ac:dyDescent="0.25">
      <c r="A41" s="5"/>
      <c r="B41" s="99" t="s">
        <v>70</v>
      </c>
      <c r="C41" s="99"/>
      <c r="D41" s="99"/>
      <c r="E41" s="100"/>
      <c r="F41" s="99"/>
      <c r="G41" s="99"/>
      <c r="H41" s="99"/>
      <c r="I41" s="97"/>
      <c r="J41" s="97"/>
      <c r="K41" s="7"/>
    </row>
    <row r="42" spans="1:11" ht="13.2" x14ac:dyDescent="0.25">
      <c r="A42" s="5"/>
      <c r="B42" s="99"/>
      <c r="C42" s="99"/>
      <c r="D42" s="99"/>
      <c r="E42" s="100"/>
      <c r="F42" s="99"/>
      <c r="G42" s="99"/>
      <c r="H42" s="99"/>
      <c r="I42" s="97"/>
      <c r="J42" s="97"/>
      <c r="K42" s="7"/>
    </row>
    <row r="43" spans="1:11" ht="13.2" x14ac:dyDescent="0.25">
      <c r="A43" s="5"/>
      <c r="B43" s="98" t="s">
        <v>67</v>
      </c>
      <c r="C43" s="99"/>
      <c r="D43" s="99"/>
      <c r="E43" s="100"/>
      <c r="F43" s="99"/>
      <c r="G43" s="99"/>
      <c r="H43" s="99"/>
      <c r="I43" s="97"/>
      <c r="J43" s="97"/>
      <c r="K43" s="7"/>
    </row>
    <row r="44" spans="1:11" ht="13.2" x14ac:dyDescent="0.25">
      <c r="A44" s="5"/>
      <c r="B44" s="98" t="s">
        <v>94</v>
      </c>
      <c r="C44" s="99"/>
      <c r="D44" s="99"/>
      <c r="E44" s="100"/>
      <c r="F44" s="99"/>
      <c r="G44" s="99"/>
      <c r="H44" s="99"/>
      <c r="I44" s="97"/>
      <c r="J44" s="97"/>
      <c r="K44" s="7"/>
    </row>
    <row r="45" spans="1:11" ht="13.2" x14ac:dyDescent="0.25">
      <c r="A45" s="5"/>
      <c r="B45" s="99"/>
      <c r="C45" s="99"/>
      <c r="D45" s="99"/>
      <c r="E45" s="99"/>
      <c r="F45" s="99"/>
      <c r="G45" s="99"/>
      <c r="H45" s="99"/>
      <c r="I45" s="97"/>
      <c r="J45" s="97"/>
      <c r="K45" s="7"/>
    </row>
    <row r="46" spans="1:11" ht="13.2" x14ac:dyDescent="0.25">
      <c r="A46" s="5"/>
      <c r="B46" s="98" t="s">
        <v>68</v>
      </c>
      <c r="C46" s="99"/>
      <c r="D46" s="99"/>
      <c r="E46" s="99"/>
      <c r="F46" s="99"/>
      <c r="G46" s="99"/>
      <c r="H46" s="99"/>
      <c r="I46" s="97"/>
      <c r="J46" s="97"/>
      <c r="K46" s="7"/>
    </row>
    <row r="47" spans="1:11" ht="12.6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7"/>
    </row>
    <row r="48" spans="1:11" ht="13.2" x14ac:dyDescent="0.25">
      <c r="A48" s="152"/>
      <c r="B48" s="6"/>
      <c r="C48" s="6"/>
      <c r="D48" s="6"/>
      <c r="E48" s="6"/>
      <c r="F48" s="6"/>
      <c r="G48" s="6"/>
      <c r="H48" s="6"/>
      <c r="I48" s="6"/>
      <c r="J48" s="6"/>
      <c r="K48" s="7"/>
    </row>
    <row r="49" spans="1:11" ht="13.2" x14ac:dyDescent="0.25">
      <c r="A49" s="152" t="s">
        <v>95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04" t="s">
        <v>123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6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  <mergeCell ref="A17:K17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Patt Ferrari</cp:lastModifiedBy>
  <cp:lastPrinted>2012-07-20T15:10:53Z</cp:lastPrinted>
  <dcterms:created xsi:type="dcterms:W3CDTF">1998-03-05T15:19:01Z</dcterms:created>
  <dcterms:modified xsi:type="dcterms:W3CDTF">2012-07-20T15:13:49Z</dcterms:modified>
</cp:coreProperties>
</file>