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P\shared\njdigidox\905\c8252\"/>
    </mc:Choice>
  </mc:AlternateContent>
  <bookViews>
    <workbookView xWindow="0" yWindow="0" windowWidth="21570" windowHeight="8055" tabRatio="598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62913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D38" i="4"/>
  <c r="D8" i="4"/>
  <c r="D12" i="4"/>
  <c r="D18" i="4"/>
  <c r="D25" i="4"/>
  <c r="D45" i="4"/>
  <c r="D49" i="4"/>
  <c r="E38" i="4"/>
  <c r="E8" i="4"/>
  <c r="E12" i="4"/>
  <c r="E18" i="4"/>
  <c r="E25" i="4"/>
  <c r="E45" i="4"/>
  <c r="E30" i="3" s="1"/>
  <c r="E49" i="4"/>
  <c r="F38" i="4"/>
  <c r="F8" i="4"/>
  <c r="F12" i="4"/>
  <c r="F18" i="4"/>
  <c r="F25" i="4"/>
  <c r="F45" i="4"/>
  <c r="F30" i="3" s="1"/>
  <c r="F49" i="4"/>
  <c r="F29" i="3" s="1"/>
  <c r="F33" i="3"/>
  <c r="F32" i="3"/>
  <c r="F31" i="3"/>
  <c r="I75" i="4"/>
  <c r="H30" i="3"/>
  <c r="H6" i="3"/>
  <c r="H9" i="3"/>
  <c r="H14" i="3"/>
  <c r="H4" i="3" s="1"/>
  <c r="E15" i="1" s="1"/>
  <c r="G7" i="2"/>
  <c r="G5" i="2"/>
  <c r="J45" i="4"/>
  <c r="J38" i="4"/>
  <c r="M49" i="4"/>
  <c r="M29" i="3" s="1"/>
  <c r="M45" i="4"/>
  <c r="M38" i="4"/>
  <c r="M25" i="4"/>
  <c r="M18" i="4"/>
  <c r="M12" i="4"/>
  <c r="M8" i="4"/>
  <c r="I74" i="4"/>
  <c r="G8" i="4"/>
  <c r="I8" i="4" s="1"/>
  <c r="G12" i="4"/>
  <c r="G18" i="4"/>
  <c r="G25" i="4"/>
  <c r="I25" i="4" s="1"/>
  <c r="G38" i="4"/>
  <c r="G45" i="4"/>
  <c r="G49" i="4"/>
  <c r="I49" i="4" s="1"/>
  <c r="G5" i="4"/>
  <c r="B49" i="4"/>
  <c r="C49" i="4"/>
  <c r="D6" i="3"/>
  <c r="D9" i="3"/>
  <c r="D14" i="3"/>
  <c r="E6" i="3"/>
  <c r="E9" i="3"/>
  <c r="E14" i="3"/>
  <c r="B8" i="4"/>
  <c r="B12" i="4"/>
  <c r="B18" i="4"/>
  <c r="B25" i="4"/>
  <c r="B5" i="4" s="1"/>
  <c r="B38" i="4"/>
  <c r="B45" i="4"/>
  <c r="B6" i="3"/>
  <c r="B9" i="3"/>
  <c r="B14" i="3"/>
  <c r="C8" i="4"/>
  <c r="C12" i="4"/>
  <c r="C18" i="4"/>
  <c r="C25" i="4"/>
  <c r="C38" i="4"/>
  <c r="C45" i="4"/>
  <c r="C6" i="3"/>
  <c r="C4" i="3" s="1"/>
  <c r="C9" i="3"/>
  <c r="C14" i="3"/>
  <c r="F6" i="3"/>
  <c r="F4" i="3" s="1"/>
  <c r="F9" i="3"/>
  <c r="F14" i="3"/>
  <c r="G6" i="3"/>
  <c r="G14" i="3"/>
  <c r="G9" i="3"/>
  <c r="I9" i="3" s="1"/>
  <c r="B30" i="3"/>
  <c r="C30" i="3"/>
  <c r="D30" i="3"/>
  <c r="G30" i="3"/>
  <c r="I73" i="4"/>
  <c r="I72" i="4"/>
  <c r="K49" i="4"/>
  <c r="K29" i="3" s="1"/>
  <c r="K8" i="4"/>
  <c r="K12" i="4"/>
  <c r="K18" i="4"/>
  <c r="K25" i="4"/>
  <c r="K38" i="4"/>
  <c r="K45" i="4"/>
  <c r="K30" i="3" s="1"/>
  <c r="J49" i="4"/>
  <c r="J29" i="3" s="1"/>
  <c r="J26" i="3" s="1"/>
  <c r="J8" i="4"/>
  <c r="J12" i="4"/>
  <c r="J18" i="4"/>
  <c r="J25" i="4"/>
  <c r="E28" i="1"/>
  <c r="H7" i="2"/>
  <c r="I7" i="2" s="1"/>
  <c r="H29" i="1" s="1"/>
  <c r="I29" i="1" s="1"/>
  <c r="I52" i="4"/>
  <c r="I47" i="4"/>
  <c r="I46" i="4"/>
  <c r="L49" i="4"/>
  <c r="L29" i="3" s="1"/>
  <c r="L38" i="4"/>
  <c r="L8" i="4"/>
  <c r="L12" i="4"/>
  <c r="L18" i="4"/>
  <c r="L25" i="4"/>
  <c r="L45" i="4"/>
  <c r="I10" i="4"/>
  <c r="H29" i="3"/>
  <c r="M30" i="3"/>
  <c r="M31" i="3"/>
  <c r="M32" i="3"/>
  <c r="M33" i="3"/>
  <c r="G33" i="3"/>
  <c r="G32" i="3"/>
  <c r="I32" i="3" s="1"/>
  <c r="G31" i="3"/>
  <c r="B29" i="3"/>
  <c r="C29" i="3"/>
  <c r="G29" i="3"/>
  <c r="I29" i="3" s="1"/>
  <c r="E29" i="3"/>
  <c r="D29" i="3"/>
  <c r="M14" i="3"/>
  <c r="M9" i="3"/>
  <c r="M6" i="3"/>
  <c r="I42" i="4"/>
  <c r="I64" i="4"/>
  <c r="I22" i="4"/>
  <c r="F7" i="2"/>
  <c r="F5" i="2" s="1"/>
  <c r="E7" i="2"/>
  <c r="D7" i="2"/>
  <c r="D5" i="2" s="1"/>
  <c r="C7" i="2"/>
  <c r="C5" i="2" s="1"/>
  <c r="B7" i="2"/>
  <c r="B5" i="2" s="1"/>
  <c r="E5" i="2"/>
  <c r="H5" i="2"/>
  <c r="I5" i="2" s="1"/>
  <c r="H32" i="1" s="1"/>
  <c r="I32" i="1" s="1"/>
  <c r="E44" i="2"/>
  <c r="E42" i="2" s="1"/>
  <c r="D44" i="2"/>
  <c r="D42" i="2" s="1"/>
  <c r="C44" i="2"/>
  <c r="C42" i="2" s="1"/>
  <c r="B44" i="2"/>
  <c r="B42" i="2"/>
  <c r="E26" i="2"/>
  <c r="E24" i="2" s="1"/>
  <c r="D26" i="2"/>
  <c r="D24" i="2" s="1"/>
  <c r="C26" i="2"/>
  <c r="C24" i="2" s="1"/>
  <c r="B26" i="2"/>
  <c r="B24" i="2"/>
  <c r="L14" i="3"/>
  <c r="L9" i="3"/>
  <c r="L6" i="3"/>
  <c r="K14" i="3"/>
  <c r="K9" i="3"/>
  <c r="K6" i="3"/>
  <c r="J14" i="3"/>
  <c r="J9" i="3"/>
  <c r="J4" i="3" s="1"/>
  <c r="J6" i="3"/>
  <c r="I10" i="3"/>
  <c r="I19" i="4"/>
  <c r="J31" i="3"/>
  <c r="I62" i="4"/>
  <c r="I66" i="4"/>
  <c r="I60" i="4"/>
  <c r="I58" i="4"/>
  <c r="I53" i="4"/>
  <c r="I36" i="4"/>
  <c r="I14" i="4"/>
  <c r="I13" i="4"/>
  <c r="I12" i="4"/>
  <c r="I65" i="4"/>
  <c r="I69" i="4"/>
  <c r="I63" i="4"/>
  <c r="I57" i="4"/>
  <c r="I40" i="4"/>
  <c r="I39" i="4"/>
  <c r="I38" i="4"/>
  <c r="I34" i="4"/>
  <c r="I28" i="4"/>
  <c r="I27" i="4"/>
  <c r="I26" i="4"/>
  <c r="I18" i="4"/>
  <c r="I16" i="4"/>
  <c r="I9" i="4"/>
  <c r="I6" i="4"/>
  <c r="I4" i="4"/>
  <c r="L31" i="3"/>
  <c r="K31" i="3"/>
  <c r="H31" i="3"/>
  <c r="E31" i="3"/>
  <c r="D31" i="3"/>
  <c r="C31" i="3"/>
  <c r="B31" i="3"/>
  <c r="G28" i="3"/>
  <c r="H28" i="3"/>
  <c r="I28" i="3" s="1"/>
  <c r="H32" i="3"/>
  <c r="H33" i="3"/>
  <c r="I31" i="3"/>
  <c r="L33" i="3"/>
  <c r="K33" i="3"/>
  <c r="J33" i="3"/>
  <c r="E33" i="3"/>
  <c r="D33" i="3"/>
  <c r="C33" i="3"/>
  <c r="B33" i="3"/>
  <c r="L30" i="3"/>
  <c r="J30" i="3"/>
  <c r="M28" i="3"/>
  <c r="L28" i="3"/>
  <c r="K28" i="3"/>
  <c r="J28" i="3"/>
  <c r="F28" i="3"/>
  <c r="E28" i="3"/>
  <c r="D28" i="3"/>
  <c r="D26" i="3" s="1"/>
  <c r="C28" i="3"/>
  <c r="L32" i="3"/>
  <c r="K32" i="3"/>
  <c r="J32" i="3"/>
  <c r="I33" i="3"/>
  <c r="E32" i="3"/>
  <c r="D32" i="3"/>
  <c r="C32" i="3"/>
  <c r="B28" i="3"/>
  <c r="B26" i="3" s="1"/>
  <c r="B32" i="3"/>
  <c r="I6" i="3"/>
  <c r="I15" i="3"/>
  <c r="I14" i="3"/>
  <c r="I12" i="3"/>
  <c r="I7" i="3"/>
  <c r="F44" i="2"/>
  <c r="F42" i="2" s="1"/>
  <c r="F26" i="2"/>
  <c r="F24" i="2" s="1"/>
  <c r="I13" i="2"/>
  <c r="H31" i="1" s="1"/>
  <c r="I31" i="1" s="1"/>
  <c r="I11" i="2"/>
  <c r="I9" i="2"/>
  <c r="H28" i="1" s="1"/>
  <c r="I28" i="1" s="1"/>
  <c r="I8" i="2"/>
  <c r="H27" i="1" s="1"/>
  <c r="I27" i="1" s="1"/>
  <c r="I3" i="2"/>
  <c r="H20" i="1" s="1"/>
  <c r="I20" i="1" s="1"/>
  <c r="H30" i="1"/>
  <c r="I30" i="1" s="1"/>
  <c r="G31" i="1"/>
  <c r="E31" i="1"/>
  <c r="G13" i="1"/>
  <c r="E13" i="1"/>
  <c r="H13" i="1"/>
  <c r="I13" i="1" s="1"/>
  <c r="G30" i="1"/>
  <c r="E30" i="1"/>
  <c r="G29" i="1"/>
  <c r="G28" i="1"/>
  <c r="G27" i="1"/>
  <c r="E27" i="1"/>
  <c r="G32" i="1"/>
  <c r="G20" i="1"/>
  <c r="E20" i="1"/>
  <c r="I45" i="4"/>
  <c r="I30" i="3"/>
  <c r="E5" i="4" l="1"/>
  <c r="E26" i="3"/>
  <c r="K26" i="3"/>
  <c r="C26" i="3"/>
  <c r="B4" i="3"/>
  <c r="D4" i="3"/>
  <c r="M5" i="4"/>
  <c r="F26" i="3"/>
  <c r="F5" i="4"/>
  <c r="F3" i="4" s="1"/>
  <c r="H5" i="4"/>
  <c r="I5" i="4"/>
  <c r="H14" i="1" s="1"/>
  <c r="I14" i="1" s="1"/>
  <c r="K4" i="3"/>
  <c r="K3" i="4" s="1"/>
  <c r="L5" i="4"/>
  <c r="J5" i="4"/>
  <c r="K5" i="4"/>
  <c r="E4" i="3"/>
  <c r="E3" i="4" s="1"/>
  <c r="L4" i="3"/>
  <c r="M4" i="3"/>
  <c r="G26" i="3"/>
  <c r="I26" i="3" s="1"/>
  <c r="M26" i="3"/>
  <c r="C5" i="4"/>
  <c r="C3" i="4" s="1"/>
  <c r="H26" i="3"/>
  <c r="D5" i="4"/>
  <c r="D3" i="4" s="1"/>
  <c r="B3" i="4"/>
  <c r="L26" i="3"/>
  <c r="M3" i="4"/>
  <c r="E14" i="1"/>
  <c r="H3" i="4"/>
  <c r="E12" i="1" s="1"/>
  <c r="J3" i="4"/>
  <c r="G14" i="1"/>
  <c r="E32" i="1"/>
  <c r="E29" i="1"/>
  <c r="G4" i="3"/>
  <c r="L3" i="4" l="1"/>
  <c r="I4" i="3"/>
  <c r="H15" i="1" s="1"/>
  <c r="I15" i="1" s="1"/>
  <c r="G15" i="1"/>
  <c r="G3" i="4"/>
  <c r="G12" i="1" l="1"/>
  <c r="I3" i="4"/>
  <c r="H12" i="1" s="1"/>
  <c r="I12" i="1" s="1"/>
</calcChain>
</file>

<file path=xl/sharedStrings.xml><?xml version="1.0" encoding="utf-8"?>
<sst xmlns="http://schemas.openxmlformats.org/spreadsheetml/2006/main" count="168" uniqueCount="131">
  <si>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</si>
  <si>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</si>
  <si>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</si>
  <si>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</si>
  <si>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</si>
  <si>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</si>
  <si>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</si>
  <si>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</si>
  <si>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</si>
  <si>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</si>
  <si>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</si>
  <si>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</si>
  <si>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</si>
  <si>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</si>
  <si>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</si>
  <si>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</si>
  <si>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</si>
  <si>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</si>
  <si>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</si>
  <si>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</si>
  <si>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</si>
  <si>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</si>
  <si>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</si>
  <si>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</si>
  <si>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</si>
  <si>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</si>
  <si>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</si>
  <si>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</si>
  <si>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</si>
  <si>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</si>
  <si>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</si>
  <si>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</si>
  <si>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</si>
  <si>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</si>
  <si>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</si>
  <si>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</si>
  <si>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</si>
  <si>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</si>
  <si>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</si>
  <si>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</si>
  <si>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</si>
  <si>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</si>
  <si>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</si>
  <si>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</si>
  <si>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</si>
  <si>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</si>
  <si>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</si>
  <si>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</si>
  <si>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</si>
  <si>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</si>
  <si>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</si>
  <si>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</si>
  <si>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</si>
  <si>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</si>
  <si>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</si>
  <si>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</si>
  <si>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</si>
  <si>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</si>
  <si>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</si>
  <si>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</si>
  <si>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</si>
  <si>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</si>
  <si>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</si>
  <si>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</si>
  <si>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</si>
  <si>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</si>
  <si>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</si>
  <si>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</si>
  <si>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</si>
  <si>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</si>
  <si>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</si>
  <si>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</si>
  <si>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</si>
  <si>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</si>
  <si>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</si>
  <si>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Fletcher House (VOA)</t>
  </si>
  <si>
    <t>Garret House (VOA) (Female)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</si>
  <si>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</si>
  <si>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</si>
  <si>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</si>
  <si>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</si>
  <si>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</si>
  <si>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</si>
  <si>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</si>
  <si>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</si>
  <si>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</si>
  <si>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</si>
  <si>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</si>
  <si>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</si>
  <si>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</si>
  <si>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</si>
  <si>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</si>
  <si>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</si>
  <si>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</si>
  <si>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</si>
  <si>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</si>
  <si>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</si>
  <si>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</si>
  <si>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</si>
  <si>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</si>
  <si>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</si>
  <si>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</si>
  <si>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</si>
  <si>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</si>
  <si>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</si>
  <si>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</si>
  <si>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</si>
  <si>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>RENTRY - STAYING CONNECTED</t>
  </si>
  <si>
    <t xml:space="preserve"> </t>
  </si>
  <si>
    <t xml:space="preserve">No Early Release Act (NERA). However, inmates released under NERA are supervised by parole: first degree offenders during </t>
  </si>
  <si>
    <t>Sep</t>
  </si>
  <si>
    <t>September</t>
  </si>
  <si>
    <t>Oct</t>
  </si>
  <si>
    <t>October</t>
  </si>
  <si>
    <t>Nov</t>
  </si>
  <si>
    <t>November</t>
  </si>
  <si>
    <t>Dec</t>
  </si>
  <si>
    <t>December</t>
  </si>
  <si>
    <t>Jan</t>
  </si>
  <si>
    <t>By Month 2016-2017</t>
  </si>
  <si>
    <t>ADMISSIONS AND RELEASES BY MONTH 2016-2017</t>
  </si>
  <si>
    <t>January</t>
  </si>
  <si>
    <t>ADMISSIONS AND RELEASES BY CALENDAR YEAR (2012 - 2016)</t>
  </si>
  <si>
    <t>FEBRUARY 2017</t>
  </si>
  <si>
    <t>INMATE COUNTS ON FEBRUARY 28TH</t>
  </si>
  <si>
    <t>ADMISSIONS DURING FEBRUARY</t>
  </si>
  <si>
    <t>RELEASES DURING FEBRUARY</t>
  </si>
  <si>
    <t>Feb</t>
  </si>
  <si>
    <t>February 2016</t>
  </si>
  <si>
    <t>February</t>
  </si>
  <si>
    <t xml:space="preserve">   March 15,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</si>
</sst>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3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1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7" xfId="0" applyFont="1" applyBorder="1" applyAlignment="1">
      <alignment horizontal="centerContinuous"/>
    </xf>
    <xf numFmtId="0" fontId="7" fillId="0" borderId="49" xfId="0" applyFont="1" applyBorder="1" applyAlignment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39" xfId="0" applyFont="1" applyFill="1" applyBorder="1" applyAlignment="1">
      <alignment horizontal="center"/>
    </xf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9" fontId="4" fillId="0" borderId="27" xfId="1" applyFont="1" applyBorder="1"/>
    <xf numFmtId="0" fontId="4" fillId="0" borderId="50" xfId="0" applyFont="1" applyBorder="1"/>
    <xf numFmtId="0" fontId="4" fillId="0" borderId="0" xfId="0" applyFont="1" applyBorder="1"/>
    <xf numFmtId="0" fontId="4" fillId="0" borderId="51" xfId="0" applyFont="1" applyBorder="1"/>
    <xf numFmtId="0" fontId="4" fillId="0" borderId="52" xfId="0" applyFont="1" applyBorder="1"/>
    <xf numFmtId="0" fontId="4" fillId="0" borderId="25" xfId="0" applyNumberFormat="1" applyFont="1" applyBorder="1"/>
    <xf numFmtId="0" fontId="4" fillId="0" borderId="16" xfId="0" applyNumberFormat="1" applyFont="1" applyBorder="1"/>
    <xf numFmtId="0" fontId="7" fillId="2" borderId="38" xfId="0" applyFont="1" applyFill="1" applyBorder="1"/>
    <xf numFmtId="0" fontId="4" fillId="0" borderId="53" xfId="0" applyFont="1" applyBorder="1"/>
    <xf numFmtId="0" fontId="7" fillId="2" borderId="54" xfId="0" applyFont="1" applyFill="1" applyBorder="1"/>
    <xf numFmtId="0" fontId="7" fillId="2" borderId="52" xfId="0" applyFont="1" applyFill="1" applyBorder="1"/>
    <xf numFmtId="0" fontId="8" fillId="2" borderId="52" xfId="0" applyFont="1" applyFill="1" applyBorder="1"/>
    <xf numFmtId="0" fontId="8" fillId="2" borderId="53" xfId="0" applyFont="1" applyFill="1" applyBorder="1"/>
    <xf numFmtId="0" fontId="4" fillId="0" borderId="55" xfId="0" applyFont="1" applyBorder="1"/>
    <xf numFmtId="0" fontId="4" fillId="0" borderId="56" xfId="0" applyFont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tabSelected="1" workbookViewId="0">
      <selection activeCell="E21" sqref="E21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94" t="s">
        <v>119</v>
      </c>
      <c r="C1" s="195"/>
      <c r="D1" s="195"/>
      <c r="E1" s="195"/>
      <c r="F1" s="195"/>
      <c r="G1" s="196"/>
      <c r="H1" s="20"/>
      <c r="I1" s="131"/>
      <c r="J1" s="19" t="s">
        <v>78</v>
      </c>
      <c r="K1" s="19"/>
      <c r="L1" s="19"/>
      <c r="M1" s="151"/>
    </row>
    <row r="2" spans="1:14" ht="19.5" customHeight="1" thickBot="1" x14ac:dyDescent="0.25">
      <c r="A2" s="22"/>
      <c r="B2" s="139" t="s">
        <v>110</v>
      </c>
      <c r="C2" s="139" t="s">
        <v>112</v>
      </c>
      <c r="D2" s="139" t="s">
        <v>114</v>
      </c>
      <c r="E2" s="139" t="s">
        <v>116</v>
      </c>
      <c r="F2" s="139" t="s">
        <v>118</v>
      </c>
      <c r="G2" s="138" t="s">
        <v>127</v>
      </c>
      <c r="H2" s="192" t="s">
        <v>128</v>
      </c>
      <c r="I2" s="193"/>
      <c r="J2" s="85">
        <v>2013</v>
      </c>
      <c r="K2" s="85">
        <v>2014</v>
      </c>
      <c r="L2" s="85">
        <v>2015</v>
      </c>
      <c r="M2" s="173">
        <v>2016</v>
      </c>
      <c r="N2" s="23"/>
    </row>
    <row r="3" spans="1:14" ht="12" customHeight="1" thickTop="1" thickBot="1" x14ac:dyDescent="0.25">
      <c r="A3" s="24" t="s">
        <v>91</v>
      </c>
      <c r="B3" s="158">
        <f>B4+B5+Sheet2!B4+Sheet1!B75</f>
        <v>19940</v>
      </c>
      <c r="C3" s="158">
        <f>C4+C5+Sheet2!C4+Sheet1!C75</f>
        <v>19964</v>
      </c>
      <c r="D3" s="190">
        <f>D4+D5+Sheet2!D4+Sheet1!D75</f>
        <v>19792</v>
      </c>
      <c r="E3" s="158">
        <f>E4+E5+Sheet2!E4+Sheet1!E75</f>
        <v>19672</v>
      </c>
      <c r="F3" s="158">
        <f>F4+F5+Sheet2!F4+Sheet1!F75</f>
        <v>19710</v>
      </c>
      <c r="G3" s="159">
        <f>G4+G5+Sheet2!G4+Sheet1!G75</f>
        <v>19633</v>
      </c>
      <c r="H3" s="159">
        <f>H4+H5+Sheet2!H4+Sheet1!H75</f>
        <v>20161</v>
      </c>
      <c r="I3" s="147">
        <f>(G3-H3)/H3</f>
        <v>-2.6189177124150587E-2</v>
      </c>
      <c r="J3" s="25">
        <f>J4+J5+Sheet2!J4</f>
        <v>22993</v>
      </c>
      <c r="K3" s="25">
        <f>K4+K5+Sheet2!K4</f>
        <v>22125</v>
      </c>
      <c r="L3" s="158">
        <f>L4+L5+Sheet2!L4</f>
        <v>21077</v>
      </c>
      <c r="M3" s="159">
        <f>M4+M5+Sheet2!M4+Sheet1!M75</f>
        <v>20158</v>
      </c>
    </row>
    <row r="4" spans="1:14" ht="20.25" customHeight="1" thickBot="1" x14ac:dyDescent="0.25">
      <c r="A4" s="26" t="s">
        <v>45</v>
      </c>
      <c r="B4" s="27">
        <v>179</v>
      </c>
      <c r="C4" s="27">
        <v>201</v>
      </c>
      <c r="D4" s="191">
        <v>145</v>
      </c>
      <c r="E4" s="27">
        <v>69</v>
      </c>
      <c r="F4" s="27">
        <v>228</v>
      </c>
      <c r="G4" s="128">
        <v>194</v>
      </c>
      <c r="H4" s="128">
        <v>167</v>
      </c>
      <c r="I4" s="137">
        <f>(G4-H4)/H4</f>
        <v>0.16167664670658682</v>
      </c>
      <c r="J4" s="27">
        <v>149</v>
      </c>
      <c r="K4" s="27">
        <v>214</v>
      </c>
      <c r="L4" s="27">
        <v>231</v>
      </c>
      <c r="M4" s="128">
        <v>212</v>
      </c>
    </row>
    <row r="5" spans="1:14" ht="12" customHeight="1" thickBot="1" x14ac:dyDescent="0.25">
      <c r="A5" s="30" t="s">
        <v>23</v>
      </c>
      <c r="B5" s="31">
        <f t="shared" ref="B5:H5" si="0">SUM(B6+B8+B12+B16+B18+B25+B30+B32+B34+B36+B38+B45+B49)</f>
        <v>16783</v>
      </c>
      <c r="C5" s="31">
        <f t="shared" si="0"/>
        <v>16790</v>
      </c>
      <c r="D5" s="180">
        <f t="shared" si="0"/>
        <v>16741</v>
      </c>
      <c r="E5" s="180">
        <f t="shared" si="0"/>
        <v>16708</v>
      </c>
      <c r="F5" s="31">
        <f t="shared" si="0"/>
        <v>16649</v>
      </c>
      <c r="G5" s="180">
        <f t="shared" si="0"/>
        <v>16636</v>
      </c>
      <c r="H5" s="180">
        <f t="shared" si="0"/>
        <v>16919</v>
      </c>
      <c r="I5" s="153">
        <f>(G5-H5)/H5</f>
        <v>-1.6726756900526035E-2</v>
      </c>
      <c r="J5" s="31">
        <f>SUM(J6+J8+J12+J16+J18+J25+J30+J32+J34+J36+J38+J45+J49)</f>
        <v>18887</v>
      </c>
      <c r="K5" s="31">
        <f>SUM(K6+K8+K12+K16+K18+K25+K30+K32+K34+K36+K38+K45+K49)</f>
        <v>18245</v>
      </c>
      <c r="L5" s="31">
        <f>SUM(L6+L8+L12+L16+L18+L25+L30+L32+L34+L36+L38+L45+L49)</f>
        <v>17586</v>
      </c>
      <c r="M5" s="180">
        <f>SUM(M6+M8+M12+M16+M18+M25+M30+M32+M34+M36+M38+M45+M49)</f>
        <v>16968</v>
      </c>
    </row>
    <row r="6" spans="1:14" ht="9.75" customHeight="1" x14ac:dyDescent="0.2">
      <c r="A6" s="28" t="s">
        <v>24</v>
      </c>
      <c r="B6" s="29">
        <v>506</v>
      </c>
      <c r="C6" s="29">
        <v>504</v>
      </c>
      <c r="D6" s="175">
        <v>494</v>
      </c>
      <c r="E6" s="29">
        <v>492</v>
      </c>
      <c r="F6" s="29">
        <v>495</v>
      </c>
      <c r="G6" s="129">
        <v>496</v>
      </c>
      <c r="H6" s="129">
        <v>507</v>
      </c>
      <c r="I6" s="137">
        <f>(G6-H6)/H6</f>
        <v>-2.1696252465483234E-2</v>
      </c>
      <c r="J6" s="29">
        <v>580</v>
      </c>
      <c r="K6" s="29">
        <v>561</v>
      </c>
      <c r="L6" s="29">
        <v>540</v>
      </c>
      <c r="M6" s="129">
        <v>510</v>
      </c>
    </row>
    <row r="7" spans="1:14" ht="3" customHeight="1" x14ac:dyDescent="0.2">
      <c r="A7" s="28"/>
      <c r="B7" s="29"/>
      <c r="C7" s="29"/>
      <c r="D7" s="175"/>
      <c r="E7" s="17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25</v>
      </c>
      <c r="B8" s="29">
        <f t="shared" ref="B8:H8" si="1">SUM(B9:B10)</f>
        <v>1603</v>
      </c>
      <c r="C8" s="29">
        <f t="shared" si="1"/>
        <v>1608</v>
      </c>
      <c r="D8" s="175">
        <f t="shared" si="1"/>
        <v>1594</v>
      </c>
      <c r="E8" s="179">
        <f t="shared" si="1"/>
        <v>1580</v>
      </c>
      <c r="F8" s="29">
        <f t="shared" si="1"/>
        <v>1580</v>
      </c>
      <c r="G8" s="129">
        <f t="shared" si="1"/>
        <v>1575</v>
      </c>
      <c r="H8" s="129">
        <f t="shared" si="1"/>
        <v>1616</v>
      </c>
      <c r="I8" s="137">
        <f>(G8-H8)/H8</f>
        <v>-2.5371287128712873E-2</v>
      </c>
      <c r="J8" s="29">
        <f>SUM(J9:J10)</f>
        <v>1831</v>
      </c>
      <c r="K8" s="29">
        <f>SUM(K9:K10)</f>
        <v>1810</v>
      </c>
      <c r="L8" s="29">
        <f>SUM(L9:L10)</f>
        <v>1664</v>
      </c>
      <c r="M8" s="129">
        <f>SUM(M9:M10)</f>
        <v>1618</v>
      </c>
    </row>
    <row r="9" spans="1:14" ht="10.5" customHeight="1" x14ac:dyDescent="0.2">
      <c r="A9" s="28" t="s">
        <v>26</v>
      </c>
      <c r="B9" s="29">
        <v>1321</v>
      </c>
      <c r="C9" s="29">
        <v>1328</v>
      </c>
      <c r="D9" s="175">
        <v>1328</v>
      </c>
      <c r="E9" s="29">
        <v>1321</v>
      </c>
      <c r="F9" s="29">
        <v>1333</v>
      </c>
      <c r="G9" s="129">
        <v>1332</v>
      </c>
      <c r="H9" s="129">
        <v>1365</v>
      </c>
      <c r="I9" s="137">
        <f>(G9-H9)/H9</f>
        <v>-2.4175824175824177E-2</v>
      </c>
      <c r="J9" s="29">
        <v>1519</v>
      </c>
      <c r="K9" s="29">
        <v>1512</v>
      </c>
      <c r="L9" s="29">
        <v>1352</v>
      </c>
      <c r="M9" s="129">
        <v>1358</v>
      </c>
    </row>
    <row r="10" spans="1:14" ht="10.5" customHeight="1" x14ac:dyDescent="0.2">
      <c r="A10" s="28" t="s">
        <v>100</v>
      </c>
      <c r="B10" s="29">
        <v>282</v>
      </c>
      <c r="C10" s="29">
        <v>280</v>
      </c>
      <c r="D10" s="175">
        <v>266</v>
      </c>
      <c r="E10" s="29">
        <v>259</v>
      </c>
      <c r="F10" s="29">
        <v>247</v>
      </c>
      <c r="G10" s="129">
        <v>243</v>
      </c>
      <c r="H10" s="129">
        <v>251</v>
      </c>
      <c r="I10" s="137">
        <f>(G10-H10)/H10</f>
        <v>-3.1872509960159362E-2</v>
      </c>
      <c r="J10" s="28">
        <v>312</v>
      </c>
      <c r="K10" s="175">
        <v>298</v>
      </c>
      <c r="L10" s="29">
        <v>312</v>
      </c>
      <c r="M10" s="129">
        <v>260</v>
      </c>
    </row>
    <row r="11" spans="1:14" ht="3" customHeight="1" x14ac:dyDescent="0.2">
      <c r="A11" s="28"/>
      <c r="B11" s="29"/>
      <c r="C11" s="29"/>
      <c r="D11" s="175"/>
      <c r="E11" s="178"/>
      <c r="F11" s="29"/>
      <c r="G11" s="129"/>
      <c r="H11" s="129"/>
      <c r="I11" s="137"/>
      <c r="J11" s="28"/>
      <c r="K11" s="175"/>
      <c r="L11" s="29"/>
      <c r="M11" s="129"/>
    </row>
    <row r="12" spans="1:14" ht="12" customHeight="1" x14ac:dyDescent="0.2">
      <c r="A12" s="28" t="s">
        <v>28</v>
      </c>
      <c r="B12" s="29">
        <f t="shared" ref="B12:H12" si="2">SUM(B13:B14)</f>
        <v>723</v>
      </c>
      <c r="C12" s="29">
        <f t="shared" si="2"/>
        <v>800</v>
      </c>
      <c r="D12" s="175">
        <f t="shared" si="2"/>
        <v>788</v>
      </c>
      <c r="E12" s="178">
        <f t="shared" si="2"/>
        <v>729</v>
      </c>
      <c r="F12" s="29">
        <f t="shared" si="2"/>
        <v>789</v>
      </c>
      <c r="G12" s="129">
        <f t="shared" si="2"/>
        <v>752</v>
      </c>
      <c r="H12" s="129">
        <f t="shared" si="2"/>
        <v>593</v>
      </c>
      <c r="I12" s="137">
        <f>(G12-H12)/H12</f>
        <v>0.26812816188870153</v>
      </c>
      <c r="J12" s="28">
        <f>SUM(J13:J14)</f>
        <v>958</v>
      </c>
      <c r="K12" s="175">
        <f>SUM(K13:K14)</f>
        <v>864</v>
      </c>
      <c r="L12" s="29">
        <f>SUM(L13:L14)</f>
        <v>671</v>
      </c>
      <c r="M12" s="129">
        <f>SUM(M13:M14)</f>
        <v>683</v>
      </c>
    </row>
    <row r="13" spans="1:14" ht="12" customHeight="1" x14ac:dyDescent="0.2">
      <c r="A13" s="28" t="s">
        <v>29</v>
      </c>
      <c r="B13" s="29">
        <v>554</v>
      </c>
      <c r="C13" s="29">
        <v>616</v>
      </c>
      <c r="D13" s="29">
        <v>622</v>
      </c>
      <c r="E13" s="29">
        <v>576</v>
      </c>
      <c r="F13" s="29">
        <v>634</v>
      </c>
      <c r="G13" s="129">
        <v>585</v>
      </c>
      <c r="H13" s="129">
        <v>407</v>
      </c>
      <c r="I13" s="137">
        <f>(G13-H13)/H13</f>
        <v>0.43734643734643736</v>
      </c>
      <c r="J13" s="28">
        <v>678</v>
      </c>
      <c r="K13" s="175">
        <v>584</v>
      </c>
      <c r="L13" s="29">
        <v>448</v>
      </c>
      <c r="M13" s="129">
        <v>514</v>
      </c>
    </row>
    <row r="14" spans="1:14" ht="12" customHeight="1" x14ac:dyDescent="0.2">
      <c r="A14" s="28" t="s">
        <v>27</v>
      </c>
      <c r="B14" s="29">
        <v>169</v>
      </c>
      <c r="C14" s="29">
        <v>184</v>
      </c>
      <c r="D14" s="29">
        <v>166</v>
      </c>
      <c r="E14" s="29">
        <v>153</v>
      </c>
      <c r="F14" s="29">
        <v>155</v>
      </c>
      <c r="G14" s="129">
        <v>167</v>
      </c>
      <c r="H14" s="129">
        <v>186</v>
      </c>
      <c r="I14" s="137">
        <f>(G14-H14)/H14</f>
        <v>-0.10215053763440861</v>
      </c>
      <c r="J14" s="28">
        <v>280</v>
      </c>
      <c r="K14" s="175">
        <v>280</v>
      </c>
      <c r="L14" s="29">
        <v>223</v>
      </c>
      <c r="M14" s="129">
        <v>169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8"/>
      <c r="K15" s="175"/>
      <c r="L15" s="29"/>
      <c r="M15" s="129"/>
    </row>
    <row r="16" spans="1:14" ht="9.75" customHeight="1" x14ac:dyDescent="0.2">
      <c r="A16" s="28" t="s">
        <v>30</v>
      </c>
      <c r="B16" s="29">
        <v>12</v>
      </c>
      <c r="C16" s="29">
        <v>8</v>
      </c>
      <c r="D16" s="29">
        <v>10</v>
      </c>
      <c r="E16" s="29">
        <v>5</v>
      </c>
      <c r="F16" s="29">
        <v>10</v>
      </c>
      <c r="G16" s="129">
        <v>5</v>
      </c>
      <c r="H16" s="129">
        <v>6</v>
      </c>
      <c r="I16" s="137">
        <f>(G16-H16)/H16</f>
        <v>-0.16666666666666666</v>
      </c>
      <c r="J16" s="28">
        <v>7</v>
      </c>
      <c r="K16" s="175">
        <v>12</v>
      </c>
      <c r="L16" s="29">
        <v>8</v>
      </c>
      <c r="M16" s="129">
        <v>8</v>
      </c>
    </row>
    <row r="17" spans="1:13" ht="3" customHeight="1" x14ac:dyDescent="0.2">
      <c r="A17" s="28"/>
      <c r="B17" s="29"/>
      <c r="C17" s="29"/>
      <c r="D17" s="29"/>
      <c r="E17" s="178"/>
      <c r="F17" s="29"/>
      <c r="G17" s="129"/>
      <c r="H17" s="129"/>
      <c r="I17" s="137"/>
      <c r="J17" s="28"/>
      <c r="K17" s="175"/>
      <c r="L17" s="29"/>
      <c r="M17" s="129"/>
    </row>
    <row r="18" spans="1:13" ht="9.75" customHeight="1" x14ac:dyDescent="0.2">
      <c r="A18" s="28" t="s">
        <v>31</v>
      </c>
      <c r="B18" s="29">
        <f t="shared" ref="B18:H18" si="3">SUM(B19:B23)</f>
        <v>1208</v>
      </c>
      <c r="C18" s="29">
        <f t="shared" si="3"/>
        <v>1207</v>
      </c>
      <c r="D18" s="29">
        <f t="shared" si="3"/>
        <v>1204</v>
      </c>
      <c r="E18" s="178">
        <f t="shared" si="3"/>
        <v>1199</v>
      </c>
      <c r="F18" s="29">
        <f t="shared" si="3"/>
        <v>1210</v>
      </c>
      <c r="G18" s="129">
        <f t="shared" si="3"/>
        <v>1201</v>
      </c>
      <c r="H18" s="129">
        <f t="shared" si="3"/>
        <v>1234</v>
      </c>
      <c r="I18" s="137">
        <f>(G18-H18)/H18</f>
        <v>-2.674230145867099E-2</v>
      </c>
      <c r="J18" s="28">
        <f>SUM(J19:J23)</f>
        <v>1418</v>
      </c>
      <c r="K18" s="175">
        <f>SUM(K19:K23)</f>
        <v>1221</v>
      </c>
      <c r="L18" s="29">
        <f>SUM(L19:L23)</f>
        <v>1237</v>
      </c>
      <c r="M18" s="129">
        <f>SUM(M19:M23)</f>
        <v>1200</v>
      </c>
    </row>
    <row r="19" spans="1:13" ht="11.25" customHeight="1" x14ac:dyDescent="0.2">
      <c r="A19" s="28" t="s">
        <v>26</v>
      </c>
      <c r="B19" s="29">
        <v>1171</v>
      </c>
      <c r="C19" s="29">
        <v>1169</v>
      </c>
      <c r="D19" s="29">
        <v>1165</v>
      </c>
      <c r="E19" s="29">
        <v>1166</v>
      </c>
      <c r="F19" s="29">
        <v>1164</v>
      </c>
      <c r="G19" s="129">
        <v>1165</v>
      </c>
      <c r="H19" s="129">
        <v>1193</v>
      </c>
      <c r="I19" s="137">
        <f>(G19-H19)/H19</f>
        <v>-2.347024308466052E-2</v>
      </c>
      <c r="J19" s="28">
        <v>1344</v>
      </c>
      <c r="K19" s="175">
        <v>1203</v>
      </c>
      <c r="L19" s="29">
        <v>1227</v>
      </c>
      <c r="M19" s="129">
        <v>1162</v>
      </c>
    </row>
    <row r="20" spans="1:13" ht="9.75" customHeight="1" x14ac:dyDescent="0.2">
      <c r="A20" s="28" t="s">
        <v>83</v>
      </c>
      <c r="B20" s="29">
        <v>32</v>
      </c>
      <c r="C20" s="29">
        <v>32</v>
      </c>
      <c r="D20" s="29">
        <v>31</v>
      </c>
      <c r="E20" s="29">
        <v>30</v>
      </c>
      <c r="F20" s="29">
        <v>32</v>
      </c>
      <c r="G20" s="129">
        <v>32</v>
      </c>
      <c r="H20" s="129">
        <v>31</v>
      </c>
      <c r="I20" s="137"/>
      <c r="J20" s="28">
        <v>51</v>
      </c>
      <c r="K20" s="175"/>
      <c r="L20" s="29"/>
      <c r="M20" s="129">
        <v>32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8"/>
      <c r="K21" s="175"/>
      <c r="L21" s="29"/>
      <c r="M21" s="129"/>
    </row>
    <row r="22" spans="1:13" ht="9.75" customHeight="1" x14ac:dyDescent="0.2">
      <c r="A22" s="28" t="s">
        <v>86</v>
      </c>
      <c r="B22" s="29">
        <v>5</v>
      </c>
      <c r="C22" s="29">
        <v>6</v>
      </c>
      <c r="D22" s="29">
        <v>8</v>
      </c>
      <c r="E22" s="29">
        <v>3</v>
      </c>
      <c r="F22" s="29">
        <v>14</v>
      </c>
      <c r="G22" s="129">
        <v>4</v>
      </c>
      <c r="H22" s="129">
        <v>10</v>
      </c>
      <c r="I22" s="137">
        <f>(G22-H22)/H22</f>
        <v>-0.6</v>
      </c>
      <c r="J22" s="28">
        <v>23</v>
      </c>
      <c r="K22" s="175">
        <v>18</v>
      </c>
      <c r="L22" s="29">
        <v>10</v>
      </c>
      <c r="M22" s="129">
        <v>6</v>
      </c>
    </row>
    <row r="23" spans="1:13" ht="9.75" customHeight="1" x14ac:dyDescent="0.2">
      <c r="A23" s="28"/>
      <c r="B23" s="29"/>
      <c r="C23" s="29"/>
      <c r="D23" s="29"/>
      <c r="E23" s="178"/>
      <c r="F23" s="29"/>
      <c r="G23" s="129"/>
      <c r="H23" s="129"/>
      <c r="I23" s="154"/>
      <c r="J23" s="28"/>
      <c r="K23" s="175"/>
      <c r="L23" s="29"/>
      <c r="M23" s="129"/>
    </row>
    <row r="24" spans="1:13" ht="3" customHeight="1" x14ac:dyDescent="0.2">
      <c r="A24" s="28"/>
      <c r="B24" s="29"/>
      <c r="C24" s="29"/>
      <c r="D24" s="29"/>
      <c r="E24" s="178"/>
      <c r="F24" s="29"/>
      <c r="G24" s="129"/>
      <c r="H24" s="129"/>
      <c r="I24" s="137"/>
      <c r="J24" s="28"/>
      <c r="K24" s="175"/>
      <c r="L24" s="29"/>
      <c r="M24" s="129"/>
    </row>
    <row r="25" spans="1:13" x14ac:dyDescent="0.2">
      <c r="A25" s="28" t="s">
        <v>32</v>
      </c>
      <c r="B25" s="29">
        <f t="shared" ref="B25:H25" si="4">SUM(B26:B28)</f>
        <v>1959</v>
      </c>
      <c r="C25" s="29">
        <f t="shared" si="4"/>
        <v>1948</v>
      </c>
      <c r="D25" s="29">
        <f t="shared" si="4"/>
        <v>1906</v>
      </c>
      <c r="E25" s="178">
        <f t="shared" si="4"/>
        <v>1921</v>
      </c>
      <c r="F25" s="29">
        <f t="shared" si="4"/>
        <v>1878</v>
      </c>
      <c r="G25" s="129">
        <f t="shared" si="4"/>
        <v>1889</v>
      </c>
      <c r="H25" s="129">
        <f t="shared" si="4"/>
        <v>2102</v>
      </c>
      <c r="I25" s="137">
        <f>(G25-H25)/H25</f>
        <v>-0.10133206470028544</v>
      </c>
      <c r="J25" s="28">
        <f>SUM(J26:J28)</f>
        <v>2226</v>
      </c>
      <c r="K25" s="175">
        <f>SUM(K26:K28)</f>
        <v>2191</v>
      </c>
      <c r="L25" s="29">
        <f>SUM(L26:L28)</f>
        <v>2203</v>
      </c>
      <c r="M25" s="129">
        <f>SUM(M26:M28)</f>
        <v>2069</v>
      </c>
    </row>
    <row r="26" spans="1:13" ht="12" customHeight="1" x14ac:dyDescent="0.2">
      <c r="A26" s="28" t="s">
        <v>13</v>
      </c>
      <c r="B26" s="29">
        <v>1154</v>
      </c>
      <c r="C26" s="29">
        <v>1153</v>
      </c>
      <c r="D26" s="29">
        <v>1152</v>
      </c>
      <c r="E26" s="29">
        <v>1151</v>
      </c>
      <c r="F26" s="29">
        <v>1147</v>
      </c>
      <c r="G26" s="129">
        <v>1154</v>
      </c>
      <c r="H26" s="129">
        <v>1166</v>
      </c>
      <c r="I26" s="137">
        <f>(G26-H26)/H26</f>
        <v>-1.0291595197255575E-2</v>
      </c>
      <c r="J26" s="28">
        <v>1169</v>
      </c>
      <c r="K26" s="175">
        <v>1164</v>
      </c>
      <c r="L26" s="29">
        <v>1173</v>
      </c>
      <c r="M26" s="129">
        <v>1150</v>
      </c>
    </row>
    <row r="27" spans="1:13" ht="10.5" customHeight="1" x14ac:dyDescent="0.2">
      <c r="A27" s="28" t="s">
        <v>33</v>
      </c>
      <c r="B27" s="29">
        <v>529</v>
      </c>
      <c r="C27" s="29">
        <v>522</v>
      </c>
      <c r="D27" s="29">
        <v>500</v>
      </c>
      <c r="E27" s="29">
        <v>515</v>
      </c>
      <c r="F27" s="29">
        <v>509</v>
      </c>
      <c r="G27" s="129">
        <v>495</v>
      </c>
      <c r="H27" s="129">
        <v>609</v>
      </c>
      <c r="I27" s="137">
        <f>(G27-H27)/H27</f>
        <v>-0.18719211822660098</v>
      </c>
      <c r="J27" s="28">
        <v>707</v>
      </c>
      <c r="K27" s="175">
        <v>679</v>
      </c>
      <c r="L27" s="29">
        <v>681</v>
      </c>
      <c r="M27" s="129">
        <v>587</v>
      </c>
    </row>
    <row r="28" spans="1:13" ht="10.5" customHeight="1" x14ac:dyDescent="0.2">
      <c r="A28" s="28" t="s">
        <v>34</v>
      </c>
      <c r="B28" s="29">
        <v>276</v>
      </c>
      <c r="C28" s="29">
        <v>273</v>
      </c>
      <c r="D28" s="29">
        <v>254</v>
      </c>
      <c r="E28" s="29">
        <v>255</v>
      </c>
      <c r="F28" s="29">
        <v>222</v>
      </c>
      <c r="G28" s="129">
        <v>240</v>
      </c>
      <c r="H28" s="129">
        <v>327</v>
      </c>
      <c r="I28" s="137">
        <f>(G28-H28)/H28</f>
        <v>-0.26605504587155965</v>
      </c>
      <c r="J28" s="28">
        <v>350</v>
      </c>
      <c r="K28" s="175">
        <v>348</v>
      </c>
      <c r="L28" s="29">
        <v>349</v>
      </c>
      <c r="M28" s="129">
        <v>332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8"/>
      <c r="K29" s="175"/>
      <c r="L29" s="29"/>
      <c r="M29" s="129"/>
    </row>
    <row r="30" spans="1:13" ht="9.75" customHeight="1" x14ac:dyDescent="0.2">
      <c r="A30" s="28" t="s">
        <v>35</v>
      </c>
      <c r="B30" s="29"/>
      <c r="C30" s="29"/>
      <c r="D30" s="29"/>
      <c r="E30" s="29"/>
      <c r="F30" s="29"/>
      <c r="G30" s="129"/>
      <c r="H30" s="129"/>
      <c r="I30" s="137"/>
      <c r="J30" s="28">
        <v>693</v>
      </c>
      <c r="K30" s="175"/>
      <c r="L30" s="29"/>
      <c r="M30" s="129"/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8"/>
      <c r="K31" s="175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8"/>
      <c r="K32" s="175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8"/>
      <c r="K33" s="175"/>
      <c r="L33" s="29"/>
      <c r="M33" s="129"/>
    </row>
    <row r="34" spans="1:13" ht="9.75" customHeight="1" x14ac:dyDescent="0.2">
      <c r="A34" s="28" t="s">
        <v>36</v>
      </c>
      <c r="B34" s="29">
        <v>1706</v>
      </c>
      <c r="C34" s="29">
        <v>1683</v>
      </c>
      <c r="D34" s="29">
        <v>1707</v>
      </c>
      <c r="E34" s="29">
        <v>1692</v>
      </c>
      <c r="F34" s="29">
        <v>1704</v>
      </c>
      <c r="G34" s="129">
        <v>1687</v>
      </c>
      <c r="H34" s="129">
        <v>1752</v>
      </c>
      <c r="I34" s="137">
        <f>(G34-H34)/H34</f>
        <v>-3.7100456621004564E-2</v>
      </c>
      <c r="J34" s="28">
        <v>1856</v>
      </c>
      <c r="K34" s="175">
        <v>2171</v>
      </c>
      <c r="L34" s="29">
        <v>2011</v>
      </c>
      <c r="M34" s="129">
        <v>1638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8"/>
      <c r="K35" s="175"/>
      <c r="L35" s="29"/>
      <c r="M35" s="129"/>
    </row>
    <row r="36" spans="1:13" ht="12" customHeight="1" x14ac:dyDescent="0.2">
      <c r="A36" s="28" t="s">
        <v>37</v>
      </c>
      <c r="B36" s="29">
        <v>3342</v>
      </c>
      <c r="C36" s="29">
        <v>3344</v>
      </c>
      <c r="D36" s="29">
        <v>3339</v>
      </c>
      <c r="E36" s="29">
        <v>3353</v>
      </c>
      <c r="F36" s="29">
        <v>3357</v>
      </c>
      <c r="G36" s="129">
        <v>3349</v>
      </c>
      <c r="H36" s="129">
        <v>3319</v>
      </c>
      <c r="I36" s="137">
        <f>(G36-H36)/H36</f>
        <v>9.0388671286532087E-3</v>
      </c>
      <c r="J36" s="28">
        <v>3375</v>
      </c>
      <c r="K36" s="175">
        <v>3388</v>
      </c>
      <c r="L36" s="29">
        <v>3357</v>
      </c>
      <c r="M36" s="129">
        <v>3372</v>
      </c>
    </row>
    <row r="37" spans="1:13" ht="3" customHeight="1" x14ac:dyDescent="0.2">
      <c r="A37" s="28"/>
      <c r="B37" s="29"/>
      <c r="C37" s="29"/>
      <c r="D37" s="29"/>
      <c r="E37" s="178"/>
      <c r="F37" s="29"/>
      <c r="G37" s="129"/>
      <c r="H37" s="129"/>
      <c r="I37" s="137"/>
      <c r="J37" s="28"/>
      <c r="K37" s="175"/>
      <c r="L37" s="29"/>
      <c r="M37" s="129"/>
    </row>
    <row r="38" spans="1:13" x14ac:dyDescent="0.2">
      <c r="A38" s="28" t="s">
        <v>38</v>
      </c>
      <c r="B38" s="29">
        <f t="shared" ref="B38:H38" si="5">SUM(B39:B43)</f>
        <v>2372</v>
      </c>
      <c r="C38" s="29">
        <f t="shared" si="5"/>
        <v>2367</v>
      </c>
      <c r="D38" s="29">
        <f t="shared" si="5"/>
        <v>2355</v>
      </c>
      <c r="E38" s="178">
        <f t="shared" si="5"/>
        <v>2373</v>
      </c>
      <c r="F38" s="29">
        <f t="shared" si="5"/>
        <v>2346</v>
      </c>
      <c r="G38" s="129">
        <f t="shared" si="5"/>
        <v>2318</v>
      </c>
      <c r="H38" s="129">
        <f t="shared" si="5"/>
        <v>2415</v>
      </c>
      <c r="I38" s="137">
        <f>(G38-H38)/H38</f>
        <v>-4.0165631469979299E-2</v>
      </c>
      <c r="J38" s="28">
        <f>SUM(J39:J43)</f>
        <v>2397</v>
      </c>
      <c r="K38" s="175">
        <f>SUM(K39:K43)</f>
        <v>2524</v>
      </c>
      <c r="L38" s="29">
        <f>SUM(L39:L43)</f>
        <v>2505</v>
      </c>
      <c r="M38" s="129">
        <f>SUM(M39:M43)</f>
        <v>2420</v>
      </c>
    </row>
    <row r="39" spans="1:13" ht="11.25" customHeight="1" x14ac:dyDescent="0.2">
      <c r="A39" s="28" t="s">
        <v>26</v>
      </c>
      <c r="B39" s="29">
        <v>1857</v>
      </c>
      <c r="C39" s="29">
        <v>1856</v>
      </c>
      <c r="D39" s="29">
        <v>1867</v>
      </c>
      <c r="E39" s="29">
        <v>1872</v>
      </c>
      <c r="F39" s="29">
        <v>1857</v>
      </c>
      <c r="G39" s="129">
        <v>1843</v>
      </c>
      <c r="H39" s="129">
        <v>1885</v>
      </c>
      <c r="I39" s="137">
        <f>(G39-H39)/H39</f>
        <v>-2.2281167108753316E-2</v>
      </c>
      <c r="J39" s="28">
        <v>1684</v>
      </c>
      <c r="K39" s="175">
        <v>1850</v>
      </c>
      <c r="L39" s="29">
        <v>1921</v>
      </c>
      <c r="M39" s="129">
        <v>1907</v>
      </c>
    </row>
    <row r="40" spans="1:13" ht="10.5" customHeight="1" x14ac:dyDescent="0.2">
      <c r="A40" s="28" t="s">
        <v>14</v>
      </c>
      <c r="B40" s="29">
        <v>344</v>
      </c>
      <c r="C40" s="29">
        <v>348</v>
      </c>
      <c r="D40" s="29">
        <v>334</v>
      </c>
      <c r="E40" s="29">
        <v>344</v>
      </c>
      <c r="F40" s="29">
        <v>333</v>
      </c>
      <c r="G40" s="129">
        <v>335</v>
      </c>
      <c r="H40" s="129">
        <v>339</v>
      </c>
      <c r="I40" s="137">
        <f>(G40-H40)/H40</f>
        <v>-1.1799410029498525E-2</v>
      </c>
      <c r="J40" s="28">
        <v>545</v>
      </c>
      <c r="K40" s="175">
        <v>484</v>
      </c>
      <c r="L40" s="29">
        <v>392</v>
      </c>
      <c r="M40" s="129">
        <v>351</v>
      </c>
    </row>
    <row r="41" spans="1:13" ht="10.5" customHeight="1" x14ac:dyDescent="0.2">
      <c r="A41" s="28" t="s">
        <v>84</v>
      </c>
      <c r="B41" s="29"/>
      <c r="C41" s="29"/>
      <c r="D41" s="29"/>
      <c r="E41" s="29"/>
      <c r="F41" s="29"/>
      <c r="G41" s="129"/>
      <c r="H41" s="129"/>
      <c r="I41" s="137"/>
      <c r="J41" s="28"/>
      <c r="K41" s="175"/>
      <c r="L41" s="29"/>
      <c r="M41" s="129"/>
    </row>
    <row r="42" spans="1:13" ht="11.25" customHeight="1" x14ac:dyDescent="0.2">
      <c r="A42" s="28" t="s">
        <v>80</v>
      </c>
      <c r="B42" s="29">
        <v>140</v>
      </c>
      <c r="C42" s="29">
        <v>137</v>
      </c>
      <c r="D42" s="29">
        <v>127</v>
      </c>
      <c r="E42" s="29">
        <v>129</v>
      </c>
      <c r="F42" s="29">
        <v>127</v>
      </c>
      <c r="G42" s="129">
        <v>112</v>
      </c>
      <c r="H42" s="129">
        <v>191</v>
      </c>
      <c r="I42" s="137">
        <f>(G42-H42)/H42</f>
        <v>-0.41361256544502617</v>
      </c>
      <c r="J42" s="28">
        <v>168</v>
      </c>
      <c r="K42" s="175">
        <v>190</v>
      </c>
      <c r="L42" s="29">
        <v>192</v>
      </c>
      <c r="M42" s="129">
        <v>162</v>
      </c>
    </row>
    <row r="43" spans="1:13" ht="11.25" customHeight="1" x14ac:dyDescent="0.2">
      <c r="A43" s="28" t="s">
        <v>85</v>
      </c>
      <c r="B43" s="179">
        <v>31</v>
      </c>
      <c r="C43" s="29">
        <v>26</v>
      </c>
      <c r="D43" s="29">
        <v>27</v>
      </c>
      <c r="E43" s="29">
        <v>28</v>
      </c>
      <c r="F43" s="29">
        <v>29</v>
      </c>
      <c r="G43" s="129">
        <v>28</v>
      </c>
      <c r="H43" s="129"/>
      <c r="I43" s="137"/>
      <c r="J43" s="28"/>
      <c r="K43" s="175"/>
      <c r="L43" s="29"/>
      <c r="M43" s="129"/>
    </row>
    <row r="44" spans="1:13" ht="3" customHeight="1" x14ac:dyDescent="0.2">
      <c r="A44" s="28"/>
      <c r="B44" s="29"/>
      <c r="C44" s="179"/>
      <c r="D44" s="29"/>
      <c r="E44" s="179"/>
      <c r="F44" s="29"/>
      <c r="G44" s="129"/>
      <c r="H44" s="129"/>
      <c r="I44" s="137"/>
      <c r="J44" s="28"/>
      <c r="K44" s="175"/>
      <c r="L44" s="29"/>
      <c r="M44" s="129"/>
    </row>
    <row r="45" spans="1:13" ht="9.75" customHeight="1" x14ac:dyDescent="0.2">
      <c r="A45" s="28" t="s">
        <v>97</v>
      </c>
      <c r="B45" s="178">
        <f t="shared" ref="B45:J45" si="6">SUM(B46:B47)</f>
        <v>667</v>
      </c>
      <c r="C45" s="29">
        <f t="shared" si="6"/>
        <v>654</v>
      </c>
      <c r="D45" s="29">
        <f t="shared" si="6"/>
        <v>653</v>
      </c>
      <c r="E45" s="179">
        <f t="shared" si="6"/>
        <v>651</v>
      </c>
      <c r="F45" s="29">
        <f t="shared" si="6"/>
        <v>659</v>
      </c>
      <c r="G45" s="129">
        <f t="shared" si="6"/>
        <v>644</v>
      </c>
      <c r="H45" s="129">
        <f t="shared" si="6"/>
        <v>684</v>
      </c>
      <c r="I45" s="137">
        <f>(G45-H45)/H45</f>
        <v>-5.8479532163742687E-2</v>
      </c>
      <c r="J45" s="28">
        <f t="shared" si="6"/>
        <v>775</v>
      </c>
      <c r="K45" s="175">
        <f>SUM(K46:K47)</f>
        <v>774</v>
      </c>
      <c r="L45" s="29">
        <f>SUM(L46:L47)</f>
        <v>729</v>
      </c>
      <c r="M45" s="129">
        <f>SUM(M46:M47)</f>
        <v>664</v>
      </c>
    </row>
    <row r="46" spans="1:13" ht="9.9499999999999993" customHeight="1" x14ac:dyDescent="0.2">
      <c r="A46" s="28" t="s">
        <v>96</v>
      </c>
      <c r="B46" s="29">
        <v>636</v>
      </c>
      <c r="C46" s="29">
        <v>626</v>
      </c>
      <c r="D46" s="29">
        <v>626</v>
      </c>
      <c r="E46" s="29">
        <v>618</v>
      </c>
      <c r="F46" s="29">
        <v>628</v>
      </c>
      <c r="G46" s="129">
        <v>613</v>
      </c>
      <c r="H46" s="129">
        <v>651</v>
      </c>
      <c r="I46" s="137">
        <f>(G46-H46)/H46</f>
        <v>-5.8371735791090631E-2</v>
      </c>
      <c r="J46" s="28">
        <v>749</v>
      </c>
      <c r="K46" s="175">
        <v>745</v>
      </c>
      <c r="L46" s="29">
        <v>695</v>
      </c>
      <c r="M46" s="129">
        <v>630</v>
      </c>
    </row>
    <row r="47" spans="1:13" ht="9.75" customHeight="1" x14ac:dyDescent="0.2">
      <c r="A47" s="28" t="s">
        <v>95</v>
      </c>
      <c r="B47" s="29">
        <v>31</v>
      </c>
      <c r="C47" s="29">
        <v>28</v>
      </c>
      <c r="D47" s="29">
        <v>27</v>
      </c>
      <c r="E47" s="29">
        <v>33</v>
      </c>
      <c r="F47" s="29">
        <v>31</v>
      </c>
      <c r="G47" s="129">
        <v>31</v>
      </c>
      <c r="H47" s="129">
        <v>33</v>
      </c>
      <c r="I47" s="137">
        <f>(G47-H47)/H47</f>
        <v>-6.0606060606060608E-2</v>
      </c>
      <c r="J47" s="28">
        <v>26</v>
      </c>
      <c r="K47" s="175">
        <v>29</v>
      </c>
      <c r="L47" s="29">
        <v>34</v>
      </c>
      <c r="M47" s="129">
        <v>34</v>
      </c>
    </row>
    <row r="48" spans="1:13" ht="3" customHeight="1" x14ac:dyDescent="0.2">
      <c r="A48" s="28"/>
      <c r="B48" s="178"/>
      <c r="C48" s="29"/>
      <c r="D48" s="29"/>
      <c r="E48" s="179"/>
      <c r="F48" s="29"/>
      <c r="G48" s="129"/>
      <c r="H48" s="129"/>
      <c r="I48" s="137"/>
      <c r="J48" s="28"/>
      <c r="K48" s="175"/>
      <c r="L48" s="29"/>
      <c r="M48" s="129"/>
    </row>
    <row r="49" spans="1:13" x14ac:dyDescent="0.2">
      <c r="A49" s="28" t="s">
        <v>106</v>
      </c>
      <c r="B49" s="179">
        <f t="shared" ref="B49:H49" si="7">SUM(B50:B74)</f>
        <v>2685</v>
      </c>
      <c r="C49" s="29">
        <f t="shared" si="7"/>
        <v>2667</v>
      </c>
      <c r="D49" s="29">
        <f t="shared" si="7"/>
        <v>2691</v>
      </c>
      <c r="E49" s="179">
        <f t="shared" si="7"/>
        <v>2713</v>
      </c>
      <c r="F49" s="29">
        <f t="shared" si="7"/>
        <v>2621</v>
      </c>
      <c r="G49" s="129">
        <f t="shared" si="7"/>
        <v>2720</v>
      </c>
      <c r="H49" s="129">
        <f t="shared" si="7"/>
        <v>2691</v>
      </c>
      <c r="I49" s="137">
        <f>(G49-H49)/H49</f>
        <v>1.0776662950575994E-2</v>
      </c>
      <c r="J49" s="28">
        <f>SUM(J50:J75)</f>
        <v>2771</v>
      </c>
      <c r="K49" s="175">
        <f>SUM(K50:K75)</f>
        <v>2729</v>
      </c>
      <c r="L49" s="29">
        <f>SUM(L50:L75)</f>
        <v>2661</v>
      </c>
      <c r="M49" s="129">
        <f>SUM(M50:M74)</f>
        <v>2786</v>
      </c>
    </row>
    <row r="50" spans="1:13" ht="10.5" customHeight="1" x14ac:dyDescent="0.2">
      <c r="A50" s="28"/>
      <c r="B50" s="178"/>
      <c r="C50" s="29"/>
      <c r="D50" s="29"/>
      <c r="E50" s="179"/>
      <c r="F50" s="29"/>
      <c r="G50" s="129"/>
      <c r="H50" s="129"/>
      <c r="I50" s="154"/>
      <c r="J50" s="28"/>
      <c r="K50" s="175"/>
      <c r="L50" s="29"/>
      <c r="M50" s="129"/>
    </row>
    <row r="51" spans="1:13" ht="10.5" customHeight="1" x14ac:dyDescent="0.2">
      <c r="A51" s="28" t="s">
        <v>71</v>
      </c>
      <c r="B51" s="178"/>
      <c r="C51" s="29"/>
      <c r="D51" s="29"/>
      <c r="E51" s="179"/>
      <c r="F51" s="29"/>
      <c r="G51" s="129"/>
      <c r="H51" s="129"/>
      <c r="I51" s="137"/>
      <c r="J51" s="28"/>
      <c r="K51" s="175"/>
      <c r="L51" s="29"/>
      <c r="M51" s="129"/>
    </row>
    <row r="52" spans="1:13" ht="9.75" customHeight="1" x14ac:dyDescent="0.2">
      <c r="A52" s="28" t="s">
        <v>94</v>
      </c>
      <c r="B52" s="29">
        <v>104</v>
      </c>
      <c r="C52" s="29">
        <v>105</v>
      </c>
      <c r="D52" s="29">
        <v>95</v>
      </c>
      <c r="E52" s="29">
        <v>106</v>
      </c>
      <c r="F52" s="29">
        <v>92</v>
      </c>
      <c r="G52" s="129">
        <v>103</v>
      </c>
      <c r="H52" s="129">
        <v>115</v>
      </c>
      <c r="I52" s="137">
        <f>(G52-H52)/H52</f>
        <v>-0.10434782608695652</v>
      </c>
      <c r="J52" s="28">
        <v>114</v>
      </c>
      <c r="K52" s="175">
        <v>118</v>
      </c>
      <c r="L52" s="29">
        <v>130</v>
      </c>
      <c r="M52" s="129">
        <v>112</v>
      </c>
    </row>
    <row r="53" spans="1:13" ht="10.5" customHeight="1" x14ac:dyDescent="0.2">
      <c r="A53" s="28" t="s">
        <v>39</v>
      </c>
      <c r="B53" s="29">
        <v>284</v>
      </c>
      <c r="C53" s="29">
        <v>277</v>
      </c>
      <c r="D53" s="29">
        <v>321</v>
      </c>
      <c r="E53" s="29">
        <v>316</v>
      </c>
      <c r="F53" s="29">
        <v>323</v>
      </c>
      <c r="G53" s="129">
        <v>334</v>
      </c>
      <c r="H53" s="129">
        <v>332</v>
      </c>
      <c r="I53" s="137">
        <f>(G53-H53)/H53</f>
        <v>6.024096385542169E-3</v>
      </c>
      <c r="J53" s="28">
        <v>392</v>
      </c>
      <c r="K53" s="175">
        <v>324</v>
      </c>
      <c r="L53" s="29">
        <v>312</v>
      </c>
      <c r="M53" s="129">
        <v>346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8"/>
      <c r="K54" s="175"/>
      <c r="L54" s="29"/>
      <c r="M54" s="129"/>
    </row>
    <row r="55" spans="1:13" ht="10.5" customHeight="1" x14ac:dyDescent="0.2">
      <c r="A55" s="28" t="s">
        <v>40</v>
      </c>
      <c r="B55" s="29">
        <v>45</v>
      </c>
      <c r="C55" s="29">
        <v>44</v>
      </c>
      <c r="D55" s="29">
        <v>44</v>
      </c>
      <c r="E55" s="29">
        <v>44</v>
      </c>
      <c r="F55" s="29">
        <v>42</v>
      </c>
      <c r="G55" s="129">
        <v>43</v>
      </c>
      <c r="H55" s="129"/>
      <c r="I55" s="137"/>
      <c r="J55" s="28">
        <v>36</v>
      </c>
      <c r="K55" s="175">
        <v>36</v>
      </c>
      <c r="L55" s="29"/>
      <c r="M55" s="129">
        <v>40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8"/>
      <c r="K56" s="175"/>
      <c r="L56" s="29"/>
      <c r="M56" s="129"/>
    </row>
    <row r="57" spans="1:13" ht="9.75" customHeight="1" x14ac:dyDescent="0.2">
      <c r="A57" s="28" t="s">
        <v>98</v>
      </c>
      <c r="B57" s="29">
        <v>42</v>
      </c>
      <c r="C57" s="29">
        <v>42</v>
      </c>
      <c r="D57" s="29">
        <v>41</v>
      </c>
      <c r="E57" s="29">
        <v>42</v>
      </c>
      <c r="F57" s="29">
        <v>39</v>
      </c>
      <c r="G57" s="129">
        <v>41</v>
      </c>
      <c r="H57" s="129">
        <v>41</v>
      </c>
      <c r="I57" s="137">
        <f t="shared" ref="I57:I64" si="8">(G57-H57)/H57</f>
        <v>0</v>
      </c>
      <c r="J57" s="28">
        <v>41</v>
      </c>
      <c r="K57" s="175">
        <v>43</v>
      </c>
      <c r="L57" s="29">
        <v>39</v>
      </c>
      <c r="M57" s="129">
        <v>42</v>
      </c>
    </row>
    <row r="58" spans="1:13" ht="9.75" customHeight="1" x14ac:dyDescent="0.2">
      <c r="A58" s="28" t="s">
        <v>70</v>
      </c>
      <c r="B58" s="29">
        <v>50</v>
      </c>
      <c r="C58" s="29">
        <v>49</v>
      </c>
      <c r="D58" s="29">
        <v>50</v>
      </c>
      <c r="E58" s="29">
        <v>50</v>
      </c>
      <c r="F58" s="29">
        <v>48</v>
      </c>
      <c r="G58" s="129">
        <v>48</v>
      </c>
      <c r="H58" s="129">
        <v>50</v>
      </c>
      <c r="I58" s="137">
        <f t="shared" si="8"/>
        <v>-0.04</v>
      </c>
      <c r="J58" s="28">
        <v>49</v>
      </c>
      <c r="K58" s="175">
        <v>50</v>
      </c>
      <c r="L58" s="29">
        <v>46</v>
      </c>
      <c r="M58" s="129">
        <v>51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8"/>
      <c r="K59" s="175"/>
      <c r="L59" s="29"/>
      <c r="M59" s="129"/>
    </row>
    <row r="60" spans="1:13" ht="10.5" customHeight="1" x14ac:dyDescent="0.2">
      <c r="A60" s="28" t="s">
        <v>75</v>
      </c>
      <c r="B60" s="29">
        <v>77</v>
      </c>
      <c r="C60" s="29">
        <v>78</v>
      </c>
      <c r="D60" s="29">
        <v>75</v>
      </c>
      <c r="E60" s="29">
        <v>77</v>
      </c>
      <c r="F60" s="29">
        <v>78</v>
      </c>
      <c r="G60" s="129">
        <v>83</v>
      </c>
      <c r="H60" s="129">
        <v>78</v>
      </c>
      <c r="I60" s="137">
        <f t="shared" si="8"/>
        <v>6.4102564102564097E-2</v>
      </c>
      <c r="J60" s="28">
        <v>77</v>
      </c>
      <c r="K60" s="175">
        <v>82</v>
      </c>
      <c r="L60" s="29">
        <v>87</v>
      </c>
      <c r="M60" s="129">
        <v>83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8"/>
      <c r="K61" s="175"/>
      <c r="L61" s="29"/>
      <c r="M61" s="129"/>
    </row>
    <row r="62" spans="1:13" ht="10.5" customHeight="1" x14ac:dyDescent="0.2">
      <c r="A62" s="28" t="s">
        <v>76</v>
      </c>
      <c r="B62" s="29">
        <v>39</v>
      </c>
      <c r="C62" s="29">
        <v>40</v>
      </c>
      <c r="D62" s="29">
        <v>37</v>
      </c>
      <c r="E62" s="29">
        <v>40</v>
      </c>
      <c r="F62" s="29">
        <v>39</v>
      </c>
      <c r="G62" s="129">
        <v>39</v>
      </c>
      <c r="H62" s="129">
        <v>40</v>
      </c>
      <c r="I62" s="137">
        <f t="shared" si="8"/>
        <v>-2.5000000000000001E-2</v>
      </c>
      <c r="J62" s="28">
        <v>46</v>
      </c>
      <c r="K62" s="175">
        <v>47</v>
      </c>
      <c r="L62" s="29">
        <v>41</v>
      </c>
      <c r="M62" s="129">
        <v>42</v>
      </c>
    </row>
    <row r="63" spans="1:13" ht="10.5" customHeight="1" x14ac:dyDescent="0.2">
      <c r="A63" s="28" t="s">
        <v>41</v>
      </c>
      <c r="B63" s="29">
        <v>252</v>
      </c>
      <c r="C63" s="29">
        <v>257</v>
      </c>
      <c r="D63" s="29">
        <v>253</v>
      </c>
      <c r="E63" s="29">
        <v>256</v>
      </c>
      <c r="F63" s="29">
        <v>248</v>
      </c>
      <c r="G63" s="129">
        <v>258</v>
      </c>
      <c r="H63" s="129">
        <v>255</v>
      </c>
      <c r="I63" s="137">
        <f t="shared" si="8"/>
        <v>1.1764705882352941E-2</v>
      </c>
      <c r="J63" s="28">
        <v>257</v>
      </c>
      <c r="K63" s="175">
        <v>248</v>
      </c>
      <c r="L63" s="29">
        <v>252</v>
      </c>
      <c r="M63" s="129">
        <v>255</v>
      </c>
    </row>
    <row r="64" spans="1:13" ht="10.5" customHeight="1" x14ac:dyDescent="0.2">
      <c r="A64" s="28" t="s">
        <v>50</v>
      </c>
      <c r="B64" s="29">
        <v>174</v>
      </c>
      <c r="C64" s="29">
        <v>167</v>
      </c>
      <c r="D64" s="29">
        <v>170</v>
      </c>
      <c r="E64" s="29">
        <v>164</v>
      </c>
      <c r="F64" s="29">
        <v>164</v>
      </c>
      <c r="G64" s="129">
        <v>170</v>
      </c>
      <c r="H64" s="129">
        <v>170</v>
      </c>
      <c r="I64" s="137">
        <f t="shared" si="8"/>
        <v>0</v>
      </c>
      <c r="J64" s="28">
        <v>171</v>
      </c>
      <c r="K64" s="175">
        <v>170</v>
      </c>
      <c r="L64" s="29">
        <v>165</v>
      </c>
      <c r="M64" s="129">
        <v>173</v>
      </c>
    </row>
    <row r="65" spans="1:13" x14ac:dyDescent="0.2">
      <c r="A65" s="28" t="s">
        <v>73</v>
      </c>
      <c r="B65" s="29">
        <v>170</v>
      </c>
      <c r="C65" s="29">
        <v>169</v>
      </c>
      <c r="D65" s="29">
        <v>154</v>
      </c>
      <c r="E65" s="29">
        <v>167</v>
      </c>
      <c r="F65" s="29">
        <v>149</v>
      </c>
      <c r="G65" s="129">
        <v>172</v>
      </c>
      <c r="H65" s="129">
        <v>157</v>
      </c>
      <c r="I65" s="137">
        <f>(G65-H65)/H65</f>
        <v>9.5541401273885357E-2</v>
      </c>
      <c r="J65" s="28">
        <v>208</v>
      </c>
      <c r="K65" s="175">
        <v>177</v>
      </c>
      <c r="L65" s="29">
        <v>156</v>
      </c>
      <c r="M65" s="129">
        <v>189</v>
      </c>
    </row>
    <row r="66" spans="1:13" ht="12" customHeight="1" x14ac:dyDescent="0.2">
      <c r="A66" s="28" t="s">
        <v>103</v>
      </c>
      <c r="B66" s="29">
        <v>196</v>
      </c>
      <c r="C66" s="29">
        <v>203</v>
      </c>
      <c r="D66" s="29">
        <v>216</v>
      </c>
      <c r="E66" s="29">
        <v>214</v>
      </c>
      <c r="F66" s="29">
        <v>207</v>
      </c>
      <c r="G66" s="129">
        <v>196</v>
      </c>
      <c r="H66" s="129">
        <v>216</v>
      </c>
      <c r="I66" s="137">
        <f>(G66-H66)/H66</f>
        <v>-9.2592592592592587E-2</v>
      </c>
      <c r="J66" s="28">
        <v>170</v>
      </c>
      <c r="K66" s="175">
        <v>200</v>
      </c>
      <c r="L66" s="29">
        <v>197</v>
      </c>
      <c r="M66" s="129">
        <v>202</v>
      </c>
    </row>
    <row r="67" spans="1:13" ht="12" customHeight="1" x14ac:dyDescent="0.2">
      <c r="A67" s="28" t="s">
        <v>74</v>
      </c>
      <c r="B67" s="91"/>
      <c r="C67" s="91"/>
      <c r="D67" s="91"/>
      <c r="E67" s="91"/>
      <c r="F67" s="91"/>
      <c r="G67" s="130"/>
      <c r="H67" s="130"/>
      <c r="I67" s="137"/>
      <c r="J67" s="183">
        <v>141</v>
      </c>
      <c r="K67" s="182"/>
      <c r="L67" s="91"/>
      <c r="M67" s="130"/>
    </row>
    <row r="68" spans="1:13" ht="12" customHeight="1" x14ac:dyDescent="0.2">
      <c r="A68" s="28" t="s">
        <v>99</v>
      </c>
      <c r="B68" s="91"/>
      <c r="C68" s="91"/>
      <c r="D68" s="91"/>
      <c r="E68" s="91"/>
      <c r="F68" s="91"/>
      <c r="G68" s="130"/>
      <c r="H68" s="130"/>
      <c r="I68" s="137"/>
      <c r="J68" s="183">
        <v>178</v>
      </c>
      <c r="K68" s="182"/>
      <c r="L68" s="91"/>
      <c r="M68" s="130"/>
    </row>
    <row r="69" spans="1:13" ht="9.75" customHeight="1" x14ac:dyDescent="0.2">
      <c r="A69" s="28" t="s">
        <v>42</v>
      </c>
      <c r="B69" s="29">
        <v>33</v>
      </c>
      <c r="C69" s="29">
        <v>31</v>
      </c>
      <c r="D69" s="29">
        <v>21</v>
      </c>
      <c r="E69" s="29">
        <v>23</v>
      </c>
      <c r="F69" s="29">
        <v>19</v>
      </c>
      <c r="G69" s="129">
        <v>18</v>
      </c>
      <c r="H69" s="129">
        <v>27</v>
      </c>
      <c r="I69" s="137">
        <f>(G69-H69)/H69</f>
        <v>-0.33333333333333331</v>
      </c>
      <c r="J69" s="28">
        <v>34</v>
      </c>
      <c r="K69" s="175">
        <v>39</v>
      </c>
      <c r="L69" s="29">
        <v>27</v>
      </c>
      <c r="M69" s="129">
        <v>24</v>
      </c>
    </row>
    <row r="70" spans="1:13" ht="9.75" customHeight="1" x14ac:dyDescent="0.2">
      <c r="A70" s="28"/>
      <c r="B70" s="29"/>
      <c r="C70" s="29"/>
      <c r="D70" s="29"/>
      <c r="E70" s="29"/>
      <c r="F70" s="29"/>
      <c r="G70" s="129"/>
      <c r="H70" s="129"/>
      <c r="I70" s="137"/>
      <c r="J70" s="28"/>
      <c r="K70" s="175"/>
      <c r="L70" s="29"/>
      <c r="M70" s="129"/>
    </row>
    <row r="71" spans="1:13" ht="10.5" customHeight="1" x14ac:dyDescent="0.2">
      <c r="A71" s="28" t="s">
        <v>102</v>
      </c>
      <c r="B71" s="29">
        <v>306</v>
      </c>
      <c r="C71" s="29">
        <v>300</v>
      </c>
      <c r="D71" s="29">
        <v>295</v>
      </c>
      <c r="E71" s="29">
        <v>298</v>
      </c>
      <c r="F71" s="29">
        <v>296</v>
      </c>
      <c r="G71" s="129">
        <v>308</v>
      </c>
      <c r="H71" s="129">
        <v>295</v>
      </c>
      <c r="I71" s="137"/>
      <c r="J71" s="28"/>
      <c r="K71" s="175">
        <v>290</v>
      </c>
      <c r="L71" s="29">
        <v>303</v>
      </c>
      <c r="M71" s="129">
        <v>309</v>
      </c>
    </row>
    <row r="72" spans="1:13" ht="11.25" customHeight="1" x14ac:dyDescent="0.2">
      <c r="A72" s="28" t="s">
        <v>44</v>
      </c>
      <c r="B72" s="29">
        <v>482</v>
      </c>
      <c r="C72" s="29">
        <v>484</v>
      </c>
      <c r="D72" s="29">
        <v>495</v>
      </c>
      <c r="E72" s="29">
        <v>488</v>
      </c>
      <c r="F72" s="29">
        <v>472</v>
      </c>
      <c r="G72" s="129">
        <v>482</v>
      </c>
      <c r="H72" s="181">
        <v>498</v>
      </c>
      <c r="I72" s="137">
        <f>(G72-H72)/H72</f>
        <v>-3.2128514056224897E-2</v>
      </c>
      <c r="J72" s="28">
        <v>520</v>
      </c>
      <c r="K72" s="175">
        <v>486</v>
      </c>
      <c r="L72" s="29">
        <v>481</v>
      </c>
      <c r="M72" s="129">
        <v>493</v>
      </c>
    </row>
    <row r="73" spans="1:13" ht="11.25" customHeight="1" x14ac:dyDescent="0.2">
      <c r="A73" s="28" t="s">
        <v>101</v>
      </c>
      <c r="B73" s="29">
        <v>87</v>
      </c>
      <c r="C73" s="29">
        <v>83</v>
      </c>
      <c r="D73" s="29">
        <v>85</v>
      </c>
      <c r="E73" s="29">
        <v>89</v>
      </c>
      <c r="F73" s="29">
        <v>84</v>
      </c>
      <c r="G73" s="129">
        <v>82</v>
      </c>
      <c r="H73" s="181">
        <v>84</v>
      </c>
      <c r="I73" s="137">
        <f>(G73-H73)/H73</f>
        <v>-2.3809523809523808E-2</v>
      </c>
      <c r="J73" s="28"/>
      <c r="K73" s="175">
        <v>90</v>
      </c>
      <c r="L73" s="29">
        <v>91</v>
      </c>
      <c r="M73" s="129">
        <v>88</v>
      </c>
    </row>
    <row r="74" spans="1:13" ht="10.5" customHeight="1" x14ac:dyDescent="0.2">
      <c r="A74" s="28" t="s">
        <v>43</v>
      </c>
      <c r="B74" s="29">
        <v>344</v>
      </c>
      <c r="C74" s="29">
        <v>338</v>
      </c>
      <c r="D74" s="29">
        <v>339</v>
      </c>
      <c r="E74" s="29">
        <v>339</v>
      </c>
      <c r="F74" s="29">
        <v>321</v>
      </c>
      <c r="G74" s="129">
        <v>343</v>
      </c>
      <c r="H74" s="181">
        <v>333</v>
      </c>
      <c r="I74" s="137">
        <f>(G74-H74)/H74</f>
        <v>3.003003003003003E-2</v>
      </c>
      <c r="J74" s="28">
        <v>337</v>
      </c>
      <c r="K74" s="175">
        <v>329</v>
      </c>
      <c r="L74" s="29">
        <v>334</v>
      </c>
      <c r="M74" s="129">
        <v>337</v>
      </c>
    </row>
    <row r="75" spans="1:13" ht="10.5" customHeight="1" thickBot="1" x14ac:dyDescent="0.25">
      <c r="A75" s="24" t="s">
        <v>107</v>
      </c>
      <c r="B75" s="176">
        <v>158</v>
      </c>
      <c r="C75" s="176">
        <v>160</v>
      </c>
      <c r="D75" s="176">
        <v>149</v>
      </c>
      <c r="E75" s="176">
        <v>147</v>
      </c>
      <c r="F75" s="176">
        <v>120</v>
      </c>
      <c r="G75" s="174">
        <v>107</v>
      </c>
      <c r="H75" s="185">
        <v>125</v>
      </c>
      <c r="I75" s="177">
        <f>(G75-H75)/H75</f>
        <v>-0.14399999999999999</v>
      </c>
      <c r="J75" s="176"/>
      <c r="K75" s="176"/>
      <c r="L75" s="176"/>
      <c r="M75" s="174">
        <v>125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Normal="100" workbookViewId="0">
      <selection activeCell="H26" sqref="H26"/>
    </sheetView>
  </sheetViews>
  <sheetFormatPr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92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197" t="s">
        <v>119</v>
      </c>
      <c r="C2" s="198"/>
      <c r="D2" s="198"/>
      <c r="E2" s="198"/>
      <c r="F2" s="198"/>
      <c r="G2" s="199"/>
      <c r="H2" s="66"/>
      <c r="I2" s="67"/>
      <c r="J2" s="203" t="s">
        <v>68</v>
      </c>
      <c r="K2" s="204"/>
      <c r="L2" s="204"/>
      <c r="M2" s="205"/>
    </row>
    <row r="3" spans="1:13" x14ac:dyDescent="0.2">
      <c r="A3" s="68"/>
      <c r="B3" s="69" t="s">
        <v>110</v>
      </c>
      <c r="C3" s="69" t="s">
        <v>112</v>
      </c>
      <c r="D3" s="69" t="s">
        <v>114</v>
      </c>
      <c r="E3" s="69" t="s">
        <v>116</v>
      </c>
      <c r="F3" s="69" t="s">
        <v>118</v>
      </c>
      <c r="G3" s="92" t="s">
        <v>127</v>
      </c>
      <c r="H3" s="161" t="s">
        <v>128</v>
      </c>
      <c r="I3" s="70"/>
      <c r="J3" s="135">
        <v>2013</v>
      </c>
      <c r="K3" s="135">
        <v>2014</v>
      </c>
      <c r="L3" s="135">
        <v>2015</v>
      </c>
      <c r="M3" s="134">
        <v>2016</v>
      </c>
    </row>
    <row r="4" spans="1:13" x14ac:dyDescent="0.2">
      <c r="A4" s="72" t="s">
        <v>89</v>
      </c>
      <c r="B4" s="73">
        <f t="shared" ref="B4:H4" si="0">(B6+B9+B14)</f>
        <v>2820</v>
      </c>
      <c r="C4" s="73">
        <f t="shared" si="0"/>
        <v>2813</v>
      </c>
      <c r="D4" s="73">
        <f t="shared" si="0"/>
        <v>2757</v>
      </c>
      <c r="E4" s="73">
        <f t="shared" si="0"/>
        <v>2748</v>
      </c>
      <c r="F4" s="93">
        <f t="shared" si="0"/>
        <v>2713</v>
      </c>
      <c r="G4" s="74">
        <f t="shared" si="0"/>
        <v>2696</v>
      </c>
      <c r="H4" s="73">
        <f t="shared" si="0"/>
        <v>2950</v>
      </c>
      <c r="I4" s="75">
        <f>(G4-H4)/H4</f>
        <v>-8.610169491525424E-2</v>
      </c>
      <c r="J4" s="73">
        <f>(J6+J9+J14)</f>
        <v>3957</v>
      </c>
      <c r="K4" s="73">
        <f>(K6+K9+K14)</f>
        <v>3666</v>
      </c>
      <c r="L4" s="93">
        <f>(L6+L9+L14)</f>
        <v>3260</v>
      </c>
      <c r="M4" s="74">
        <f>(M6+M9+M14)</f>
        <v>2853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1420</v>
      </c>
      <c r="C6" s="42">
        <f t="shared" si="1"/>
        <v>1418</v>
      </c>
      <c r="D6" s="42">
        <f t="shared" si="1"/>
        <v>1415</v>
      </c>
      <c r="E6" s="42">
        <f t="shared" si="1"/>
        <v>1414</v>
      </c>
      <c r="F6" s="42">
        <f t="shared" si="1"/>
        <v>1400</v>
      </c>
      <c r="G6" s="43">
        <f t="shared" si="1"/>
        <v>1390</v>
      </c>
      <c r="H6" s="76">
        <f>SUM(H7:H7)</f>
        <v>1476</v>
      </c>
      <c r="I6" s="41">
        <f>(G6-H6)/H6</f>
        <v>-5.8265582655826556E-2</v>
      </c>
      <c r="J6" s="42">
        <f>SUM(J7:J7)</f>
        <v>1840</v>
      </c>
      <c r="K6" s="42">
        <f>SUM(K7:K7)</f>
        <v>1689</v>
      </c>
      <c r="L6" s="42">
        <f>SUM(L7:L7)</f>
        <v>1664</v>
      </c>
      <c r="M6" s="43">
        <f>SUM(M7:M8)</f>
        <v>1433</v>
      </c>
    </row>
    <row r="7" spans="1:13" x14ac:dyDescent="0.2">
      <c r="A7" s="76" t="s">
        <v>13</v>
      </c>
      <c r="B7" s="42">
        <v>1420</v>
      </c>
      <c r="C7" s="42">
        <v>1418</v>
      </c>
      <c r="D7" s="42">
        <v>1415</v>
      </c>
      <c r="E7" s="42">
        <v>1414</v>
      </c>
      <c r="F7" s="42">
        <v>1400</v>
      </c>
      <c r="G7" s="43">
        <v>1390</v>
      </c>
      <c r="H7" s="76">
        <v>1476</v>
      </c>
      <c r="I7" s="41">
        <f t="shared" ref="I7:I15" si="2">(G7-H7)/H7</f>
        <v>-5.8265582655826556E-2</v>
      </c>
      <c r="J7" s="42">
        <v>1840</v>
      </c>
      <c r="K7" s="42">
        <v>1689</v>
      </c>
      <c r="L7" s="42">
        <v>1664</v>
      </c>
      <c r="M7" s="43">
        <v>1433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:H9" si="3">SUM(B10:B12)</f>
        <v>616</v>
      </c>
      <c r="C9" s="42">
        <f t="shared" si="3"/>
        <v>640</v>
      </c>
      <c r="D9" s="42">
        <f t="shared" si="3"/>
        <v>646</v>
      </c>
      <c r="E9" s="42">
        <f t="shared" si="3"/>
        <v>658</v>
      </c>
      <c r="F9" s="42">
        <f t="shared" si="3"/>
        <v>650</v>
      </c>
      <c r="G9" s="43">
        <f t="shared" si="3"/>
        <v>648</v>
      </c>
      <c r="H9" s="76">
        <f t="shared" si="3"/>
        <v>656</v>
      </c>
      <c r="I9" s="41">
        <f t="shared" si="2"/>
        <v>-1.2195121951219513E-2</v>
      </c>
      <c r="J9" s="42">
        <f>SUM(J10:J12)</f>
        <v>1042</v>
      </c>
      <c r="K9" s="42">
        <f>SUM(K10:K12)</f>
        <v>1014</v>
      </c>
      <c r="L9" s="42">
        <f>SUM(L10:L12)</f>
        <v>696</v>
      </c>
      <c r="M9" s="43">
        <f>SUM(M10:M12)</f>
        <v>658</v>
      </c>
    </row>
    <row r="10" spans="1:13" x14ac:dyDescent="0.2">
      <c r="A10" s="76" t="s">
        <v>13</v>
      </c>
      <c r="B10" s="42">
        <v>341</v>
      </c>
      <c r="C10" s="42">
        <v>373</v>
      </c>
      <c r="D10" s="42">
        <v>390</v>
      </c>
      <c r="E10" s="42">
        <v>397</v>
      </c>
      <c r="F10" s="42">
        <v>383</v>
      </c>
      <c r="G10" s="43">
        <v>386</v>
      </c>
      <c r="H10" s="76">
        <v>391</v>
      </c>
      <c r="I10" s="41">
        <f t="shared" si="2"/>
        <v>-1.278772378516624E-2</v>
      </c>
      <c r="J10" s="42">
        <v>754</v>
      </c>
      <c r="K10" s="42">
        <v>734</v>
      </c>
      <c r="L10" s="42">
        <v>430</v>
      </c>
      <c r="M10" s="43">
        <v>397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275</v>
      </c>
      <c r="C12" s="42">
        <v>267</v>
      </c>
      <c r="D12" s="42">
        <v>256</v>
      </c>
      <c r="E12" s="42">
        <v>261</v>
      </c>
      <c r="F12" s="42">
        <v>267</v>
      </c>
      <c r="G12" s="43">
        <v>262</v>
      </c>
      <c r="H12" s="76">
        <v>265</v>
      </c>
      <c r="I12" s="41">
        <f t="shared" si="2"/>
        <v>-1.1320754716981131E-2</v>
      </c>
      <c r="J12" s="42">
        <v>288</v>
      </c>
      <c r="K12" s="42">
        <v>280</v>
      </c>
      <c r="L12" s="42">
        <v>266</v>
      </c>
      <c r="M12" s="43">
        <v>261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4">SUM(B15:B16)</f>
        <v>784</v>
      </c>
      <c r="C14" s="42">
        <f t="shared" si="4"/>
        <v>755</v>
      </c>
      <c r="D14" s="42">
        <f t="shared" si="4"/>
        <v>696</v>
      </c>
      <c r="E14" s="42">
        <f t="shared" si="4"/>
        <v>676</v>
      </c>
      <c r="F14" s="42">
        <f t="shared" si="4"/>
        <v>663</v>
      </c>
      <c r="G14" s="43">
        <f t="shared" si="4"/>
        <v>658</v>
      </c>
      <c r="H14" s="76">
        <f t="shared" si="4"/>
        <v>818</v>
      </c>
      <c r="I14" s="41">
        <f t="shared" si="2"/>
        <v>-0.19559902200488999</v>
      </c>
      <c r="J14" s="42">
        <f>SUM(J15:J16)</f>
        <v>1075</v>
      </c>
      <c r="K14" s="42">
        <f>SUM(K15:K16)</f>
        <v>963</v>
      </c>
      <c r="L14" s="42">
        <f>SUM(L15:L16)</f>
        <v>900</v>
      </c>
      <c r="M14" s="43">
        <f>SUM(M15:M16)</f>
        <v>762</v>
      </c>
    </row>
    <row r="15" spans="1:13" x14ac:dyDescent="0.2">
      <c r="A15" s="76" t="s">
        <v>13</v>
      </c>
      <c r="B15" s="42">
        <v>784</v>
      </c>
      <c r="C15" s="42">
        <v>755</v>
      </c>
      <c r="D15" s="42">
        <v>696</v>
      </c>
      <c r="E15" s="42">
        <v>676</v>
      </c>
      <c r="F15" s="42">
        <v>663</v>
      </c>
      <c r="G15" s="43">
        <v>658</v>
      </c>
      <c r="H15" s="76">
        <v>818</v>
      </c>
      <c r="I15" s="41">
        <f t="shared" si="2"/>
        <v>-0.19559902200488999</v>
      </c>
      <c r="J15" s="42">
        <v>1075</v>
      </c>
      <c r="K15" s="42">
        <v>963</v>
      </c>
      <c r="L15" s="42">
        <v>900</v>
      </c>
      <c r="M15" s="43">
        <v>762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93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0" t="s">
        <v>119</v>
      </c>
      <c r="C23" s="201"/>
      <c r="D23" s="201"/>
      <c r="E23" s="201"/>
      <c r="F23" s="201"/>
      <c r="G23" s="202"/>
      <c r="H23" s="209"/>
      <c r="I23" s="202"/>
      <c r="J23" s="206" t="s">
        <v>69</v>
      </c>
      <c r="K23" s="207"/>
      <c r="L23" s="207"/>
      <c r="M23" s="208"/>
    </row>
    <row r="24" spans="1:14" x14ac:dyDescent="0.2">
      <c r="A24" s="68"/>
      <c r="B24" s="69" t="s">
        <v>110</v>
      </c>
      <c r="C24" s="69" t="s">
        <v>112</v>
      </c>
      <c r="D24" s="69" t="s">
        <v>114</v>
      </c>
      <c r="E24" s="69" t="s">
        <v>116</v>
      </c>
      <c r="F24" s="69" t="s">
        <v>118</v>
      </c>
      <c r="G24" s="71" t="s">
        <v>127</v>
      </c>
      <c r="H24" s="161" t="s">
        <v>128</v>
      </c>
      <c r="I24" s="80"/>
      <c r="J24" s="69">
        <v>2013</v>
      </c>
      <c r="K24" s="69">
        <v>2014</v>
      </c>
      <c r="L24" s="69">
        <v>2015</v>
      </c>
      <c r="M24" s="92">
        <v>2016</v>
      </c>
    </row>
    <row r="25" spans="1:14" x14ac:dyDescent="0.2">
      <c r="A25" s="76"/>
      <c r="B25" s="40"/>
      <c r="C25" s="81"/>
      <c r="D25" s="169"/>
      <c r="E25" s="169"/>
      <c r="F25" s="169"/>
      <c r="G25" s="167"/>
      <c r="H25" s="186"/>
      <c r="I25" s="167"/>
      <c r="J25" s="186"/>
      <c r="K25" s="81"/>
      <c r="L25" s="184"/>
      <c r="M25" s="167"/>
    </row>
    <row r="26" spans="1:14" x14ac:dyDescent="0.2">
      <c r="A26" s="77" t="s">
        <v>16</v>
      </c>
      <c r="B26" s="81">
        <f>SUM(B28:B33)</f>
        <v>19940</v>
      </c>
      <c r="C26" s="81">
        <f t="shared" ref="C26:M26" si="5">SUM(C28:C33)</f>
        <v>19964</v>
      </c>
      <c r="D26" s="169">
        <f t="shared" si="5"/>
        <v>19792</v>
      </c>
      <c r="E26" s="169">
        <f t="shared" si="5"/>
        <v>19672</v>
      </c>
      <c r="F26" s="169">
        <f t="shared" si="5"/>
        <v>19710</v>
      </c>
      <c r="G26" s="168">
        <f t="shared" si="5"/>
        <v>19633</v>
      </c>
      <c r="H26" s="187">
        <f t="shared" si="5"/>
        <v>20161</v>
      </c>
      <c r="I26" s="82">
        <f>(G26-H26)/H26</f>
        <v>-2.6189177124150587E-2</v>
      </c>
      <c r="J26" s="187">
        <f t="shared" si="5"/>
        <v>22993</v>
      </c>
      <c r="K26" s="81">
        <f t="shared" si="5"/>
        <v>22125</v>
      </c>
      <c r="L26" s="169">
        <f t="shared" si="5"/>
        <v>21077</v>
      </c>
      <c r="M26" s="168">
        <f t="shared" si="5"/>
        <v>20158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8"/>
      <c r="I27" s="43"/>
      <c r="J27" s="188"/>
      <c r="K27" s="40"/>
      <c r="L27" s="42"/>
      <c r="M27" s="43"/>
    </row>
    <row r="28" spans="1:14" x14ac:dyDescent="0.2">
      <c r="A28" s="76" t="s">
        <v>17</v>
      </c>
      <c r="B28" s="40">
        <f>Sheet1!B4</f>
        <v>179</v>
      </c>
      <c r="C28" s="40">
        <f>Sheet1!C4</f>
        <v>201</v>
      </c>
      <c r="D28" s="42">
        <f>Sheet1!D4</f>
        <v>145</v>
      </c>
      <c r="E28" s="42">
        <f>Sheet1!E4</f>
        <v>69</v>
      </c>
      <c r="F28" s="42">
        <f>Sheet1!F4</f>
        <v>228</v>
      </c>
      <c r="G28" s="43">
        <f>Sheet1!G4</f>
        <v>194</v>
      </c>
      <c r="H28" s="188">
        <f>Sheet1!H4</f>
        <v>167</v>
      </c>
      <c r="I28" s="82">
        <f t="shared" ref="I28:I33" si="6">(G28-H28)/H28</f>
        <v>0.16167664670658682</v>
      </c>
      <c r="J28" s="188">
        <f>Sheet1!J4</f>
        <v>149</v>
      </c>
      <c r="K28" s="40">
        <f>Sheet1!K4</f>
        <v>214</v>
      </c>
      <c r="L28" s="42">
        <f>Sheet1!L4</f>
        <v>231</v>
      </c>
      <c r="M28" s="43">
        <f>Sheet1!M4</f>
        <v>212</v>
      </c>
    </row>
    <row r="29" spans="1:14" x14ac:dyDescent="0.2">
      <c r="A29" s="76" t="s">
        <v>18</v>
      </c>
      <c r="B29" s="40">
        <f>Sheet1!B49</f>
        <v>2685</v>
      </c>
      <c r="C29" s="40">
        <f>Sheet1!C49</f>
        <v>2667</v>
      </c>
      <c r="D29" s="42">
        <f>Sheet1!D49</f>
        <v>2691</v>
      </c>
      <c r="E29" s="42">
        <f>Sheet1!E49</f>
        <v>2713</v>
      </c>
      <c r="F29" s="42">
        <f>Sheet1!F49</f>
        <v>2621</v>
      </c>
      <c r="G29" s="43">
        <f>Sheet1!G49</f>
        <v>2720</v>
      </c>
      <c r="H29" s="188">
        <f>Sheet1!H49</f>
        <v>2691</v>
      </c>
      <c r="I29" s="82">
        <f t="shared" si="6"/>
        <v>1.0776662950575994E-2</v>
      </c>
      <c r="J29" s="188">
        <f>Sheet1!J49</f>
        <v>2771</v>
      </c>
      <c r="K29" s="40">
        <f>Sheet1!K49</f>
        <v>2729</v>
      </c>
      <c r="L29" s="40">
        <f>Sheet1!L49+Sheet1!L75</f>
        <v>2661</v>
      </c>
      <c r="M29" s="43">
        <f>Sheet1!M49+Sheet1!M75</f>
        <v>2911</v>
      </c>
      <c r="N29" s="33" t="s">
        <v>108</v>
      </c>
    </row>
    <row r="30" spans="1:14" x14ac:dyDescent="0.2">
      <c r="A30" s="76" t="s">
        <v>19</v>
      </c>
      <c r="B30" s="40">
        <f>B16+B11+Sheet1!B20+Sheet1!B21+Sheet1!B23+Sheet1!B27+Sheet1!B28+Sheet1!B45+Sheet1!B14+Sheet1!B15+Sheet1!B75</f>
        <v>1831</v>
      </c>
      <c r="C30" s="40">
        <f>C16+C11+Sheet1!C20+Sheet1!C21+Sheet1!C23+Sheet1!C27+Sheet1!C28+Sheet1!C45+Sheet1!C14+Sheet1!C15+Sheet1!C75</f>
        <v>1825</v>
      </c>
      <c r="D30" s="40">
        <f>D16+D11+Sheet1!D20+Sheet1!D21+Sheet1!D23+Sheet1!D27+Sheet1!D28+Sheet1!D45+Sheet1!D14+Sheet1!D15+Sheet1!D75</f>
        <v>1753</v>
      </c>
      <c r="E30" s="42">
        <f>E16+E11+Sheet1!E20+Sheet1!E21+Sheet1!E23+Sheet1!E27+Sheet1!E28+Sheet1!E45+Sheet1!E14+Sheet1!E15+Sheet1!E75</f>
        <v>1751</v>
      </c>
      <c r="F30" s="42">
        <f>F16+F11+Sheet1!F20+Sheet1!F21+Sheet1!F23+Sheet1!F27+Sheet1!F28+Sheet1!F45+Sheet1!F14+Sheet1!F15+Sheet1!F75</f>
        <v>1697</v>
      </c>
      <c r="G30" s="43">
        <f>G16+G11+Sheet1!G20+Sheet1!G21+Sheet1!G23+Sheet1!G27+Sheet1!G28+Sheet1!G45+Sheet1!G14+Sheet1!G15+Sheet1!G75</f>
        <v>1685</v>
      </c>
      <c r="H30" s="188">
        <f>H16+H11+Sheet1!H20+Sheet1!H21+Sheet1!H23+Sheet1!H27+Sheet1!H28+Sheet1!H45+Sheet1!H14+Sheet1!H15+Sheet1!H75</f>
        <v>1962</v>
      </c>
      <c r="I30" s="82">
        <f t="shared" si="6"/>
        <v>-0.14118246687054026</v>
      </c>
      <c r="J30" s="188">
        <f>J16+J11+Sheet1!J20+Sheet1!J21+Sheet1!J23+Sheet1!J27+Sheet1!J28+Sheet1!J45+Sheet1!J14</f>
        <v>2163</v>
      </c>
      <c r="K30" s="40">
        <f>K16+K11+Sheet1!K20+Sheet1!K21+Sheet1!K23+Sheet1!K27+Sheet1!K28+Sheet1!K45+Sheet1!K14</f>
        <v>2081</v>
      </c>
      <c r="L30" s="42">
        <f>L16+L11+Sheet1!L20+Sheet1!L21+Sheet1!L23+Sheet1!L27+Sheet1!L28+Sheet1!L45+Sheet1!L14</f>
        <v>1982</v>
      </c>
      <c r="M30" s="43">
        <f>M16+M11+Sheet1!M20+Sheet1!M21+Sheet1!M23+Sheet1!M27+Sheet1!M28+Sheet1!M45+Sheet1!M14</f>
        <v>1784</v>
      </c>
    </row>
    <row r="31" spans="1:14" x14ac:dyDescent="0.2">
      <c r="A31" s="76" t="s">
        <v>20</v>
      </c>
      <c r="B31" s="40">
        <f>B15+B10+B7+Sheet1!B36+Sheet1!B34+Sheet1!B32+Sheet1!B30+Sheet1!B26+Sheet1!B6+Sheet1!B41</f>
        <v>9253</v>
      </c>
      <c r="C31" s="40">
        <f>C15+C10+C7+Sheet1!C36+Sheet1!C34+Sheet1!C32+Sheet1!C30+Sheet1!C26+Sheet1!C6+Sheet1!C41</f>
        <v>9230</v>
      </c>
      <c r="D31" s="42">
        <f>D15+D10+D7+Sheet1!D36+Sheet1!D34+Sheet1!D32+Sheet1!D30+Sheet1!D26+Sheet1!D6+Sheet1!D41</f>
        <v>9193</v>
      </c>
      <c r="E31" s="42">
        <f>E15+E10+E7+Sheet1!E36+Sheet1!E34+Sheet1!E32+Sheet1!E30+Sheet1!E26+Sheet1!E6+Sheet1!E41</f>
        <v>9175</v>
      </c>
      <c r="F31" s="42">
        <f>F15+F10+F7+Sheet1!F36+Sheet1!F34+Sheet1!F32+Sheet1!F30+Sheet1!F26+Sheet1!F6+Sheet1!F41</f>
        <v>9149</v>
      </c>
      <c r="G31" s="43">
        <f>G15+G10+G7+Sheet1!G36+Sheet1!G34+Sheet1!G32+Sheet1!G30+Sheet1!G26+Sheet1!G6+Sheet1!G41</f>
        <v>9120</v>
      </c>
      <c r="H31" s="188">
        <f>H15+H10+H7+Sheet1!H36+Sheet1!H34+Sheet1!H32+Sheet1!H30+Sheet1!H26+Sheet1!H6+Sheet1!H41</f>
        <v>9429</v>
      </c>
      <c r="I31" s="82">
        <f t="shared" si="6"/>
        <v>-3.2771237671014954E-2</v>
      </c>
      <c r="J31" s="188">
        <f>J15+J10+J7+Sheet1!J36+Sheet1!J34+Sheet1!J32+Sheet1!J30+Sheet1!J26+Sheet1!J6+Sheet1!J41</f>
        <v>11342</v>
      </c>
      <c r="K31" s="40">
        <f>K15+K10+K7+Sheet1!K36+Sheet1!K34+Sheet1!K32+Sheet1!K30+Sheet1!K26+Sheet1!K6+Sheet1!K41</f>
        <v>10670</v>
      </c>
      <c r="L31" s="42">
        <f>L15+L10+L7+Sheet1!L36+Sheet1!L34+Sheet1!L32+Sheet1!L30+Sheet1!L26+Sheet1!L6+Sheet1!L41</f>
        <v>10075</v>
      </c>
      <c r="M31" s="43">
        <f>M15+M10+M7+Sheet1!M36+Sheet1!M34+Sheet1!M32+Sheet1!M30+Sheet1!M26+Sheet1!M6+Sheet1!M41</f>
        <v>9262</v>
      </c>
    </row>
    <row r="32" spans="1:14" x14ac:dyDescent="0.2">
      <c r="A32" s="76" t="s">
        <v>21</v>
      </c>
      <c r="B32" s="40">
        <f>Sheet1!B39+Sheet1!B19+Sheet1!B16+Sheet1!B9</f>
        <v>4361</v>
      </c>
      <c r="C32" s="40">
        <f>Sheet1!C39+Sheet1!C19+Sheet1!C16+Sheet1!C9</f>
        <v>4361</v>
      </c>
      <c r="D32" s="42">
        <f>Sheet1!D39+Sheet1!D19+Sheet1!D16+Sheet1!D9</f>
        <v>4370</v>
      </c>
      <c r="E32" s="42">
        <f>Sheet1!E39+Sheet1!E19+Sheet1!E16+Sheet1!E9</f>
        <v>4364</v>
      </c>
      <c r="F32" s="42">
        <f>Sheet1!F39+Sheet1!F19+Sheet1!F16+Sheet1!F9</f>
        <v>4364</v>
      </c>
      <c r="G32" s="43">
        <f>Sheet1!G39+Sheet1!G19+Sheet1!G16+Sheet1!G9</f>
        <v>4345</v>
      </c>
      <c r="H32" s="188">
        <f>Sheet1!H39+Sheet1!H19+Sheet1!H16+Sheet1!H9</f>
        <v>4449</v>
      </c>
      <c r="I32" s="82">
        <f t="shared" si="6"/>
        <v>-2.3376039559451563E-2</v>
      </c>
      <c r="J32" s="188">
        <f>Sheet1!J39+Sheet1!J19+Sheet1!J16+Sheet1!J9</f>
        <v>4554</v>
      </c>
      <c r="K32" s="40">
        <f>Sheet1!K39+Sheet1!K19+Sheet1!K16+Sheet1!K9</f>
        <v>4577</v>
      </c>
      <c r="L32" s="42">
        <f>Sheet1!L39+Sheet1!L19+Sheet1!L16+Sheet1!L9</f>
        <v>4508</v>
      </c>
      <c r="M32" s="43">
        <f>Sheet1!M39+Sheet1!M19+Sheet1!M16+Sheet1!M9</f>
        <v>4435</v>
      </c>
    </row>
    <row r="33" spans="1:13" ht="12.75" thickBot="1" x14ac:dyDescent="0.25">
      <c r="A33" s="50" t="s">
        <v>22</v>
      </c>
      <c r="B33" s="52">
        <f>B12+Sheet1!B22+Sheet1!B40++Sheet1!B13+Sheet1!B10+Sheet1!B42+Sheet1!B43</f>
        <v>1631</v>
      </c>
      <c r="C33" s="52">
        <f>C12+Sheet1!C10+Sheet1!C22+Sheet1!C40+Sheet1!C13+Sheet1!C42+Sheet1!C43</f>
        <v>1680</v>
      </c>
      <c r="D33" s="51">
        <f>D12+Sheet1!D10+Sheet1!D22+Sheet1!D40+Sheet1!D13+Sheet1!D42+Sheet1!D43</f>
        <v>1640</v>
      </c>
      <c r="E33" s="51">
        <f>E12+Sheet1!E10+Sheet1!E22+Sheet1!E40+Sheet1!E13+Sheet1!E42+Sheet1!E43</f>
        <v>1600</v>
      </c>
      <c r="F33" s="51">
        <f>F12+Sheet1!F10+Sheet1!F22+Sheet1!F40+Sheet1!F13+Sheet1!F42+Sheet1!F43</f>
        <v>1651</v>
      </c>
      <c r="G33" s="53">
        <f>G12+Sheet1!G10+Sheet1!G22+Sheet1!G40+Sheet1!G13+Sheet1!G42+Sheet1!G43</f>
        <v>1569</v>
      </c>
      <c r="H33" s="52">
        <f>H12+Sheet1!H10+Sheet1!H22+Sheet1!H40+Sheet1!H13+Sheet1!H42+Sheet1!H43</f>
        <v>1463</v>
      </c>
      <c r="I33" s="83">
        <f t="shared" si="6"/>
        <v>7.2453861927546132E-2</v>
      </c>
      <c r="J33" s="189">
        <f>J12+Sheet1!J10+Sheet1!J22+Sheet1!J40+Sheet1!J13+Sheet1!J42+Sheet1!J43</f>
        <v>2014</v>
      </c>
      <c r="K33" s="52">
        <f>K12+Sheet1!K10+Sheet1!K22+Sheet1!K40+Sheet1!K13+Sheet1!K42+Sheet1!K43</f>
        <v>1854</v>
      </c>
      <c r="L33" s="51">
        <f>L12+Sheet1!L10+Sheet1!L22+Sheet1!L40+Sheet1!L13+Sheet1!L42+Sheet1!L43</f>
        <v>1620</v>
      </c>
      <c r="M33" s="53">
        <f>M12+Sheet1!M10+Sheet1!M22+Sheet1!M40+Sheet1!M13+Sheet1!M42+Sheet1!M43</f>
        <v>1554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79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3" workbookViewId="0">
      <selection activeCell="H47" sqref="H47"/>
    </sheetView>
  </sheetViews>
  <sheetFormatPr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120</v>
      </c>
      <c r="B1" s="32"/>
      <c r="C1" s="32"/>
      <c r="D1" s="32"/>
      <c r="E1" s="32"/>
      <c r="F1" s="163"/>
      <c r="G1" s="164"/>
      <c r="H1" s="32"/>
      <c r="I1" s="32"/>
    </row>
    <row r="2" spans="1:9" x14ac:dyDescent="0.2">
      <c r="A2" s="34"/>
      <c r="B2" s="35" t="s">
        <v>111</v>
      </c>
      <c r="C2" s="35" t="s">
        <v>113</v>
      </c>
      <c r="D2" s="35" t="s">
        <v>115</v>
      </c>
      <c r="E2" s="35" t="s">
        <v>117</v>
      </c>
      <c r="F2" s="36" t="s">
        <v>121</v>
      </c>
      <c r="G2" s="36" t="s">
        <v>129</v>
      </c>
      <c r="H2" s="160" t="s">
        <v>128</v>
      </c>
      <c r="I2" s="37"/>
    </row>
    <row r="3" spans="1:9" x14ac:dyDescent="0.2">
      <c r="A3" s="38" t="s">
        <v>2</v>
      </c>
      <c r="B3" s="166">
        <v>768</v>
      </c>
      <c r="C3" s="166">
        <v>802</v>
      </c>
      <c r="D3" s="166">
        <v>591</v>
      </c>
      <c r="E3" s="166">
        <v>650</v>
      </c>
      <c r="F3" s="165">
        <v>853</v>
      </c>
      <c r="G3" s="165">
        <v>664</v>
      </c>
      <c r="H3" s="39">
        <v>703</v>
      </c>
      <c r="I3" s="41">
        <f>(G3-H3)/H3</f>
        <v>-5.5476529160739689E-2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828</v>
      </c>
      <c r="C5" s="44">
        <f t="shared" si="0"/>
        <v>778</v>
      </c>
      <c r="D5" s="44">
        <f t="shared" si="0"/>
        <v>763</v>
      </c>
      <c r="E5" s="44">
        <f t="shared" si="0"/>
        <v>770</v>
      </c>
      <c r="F5" s="45">
        <f t="shared" si="0"/>
        <v>815</v>
      </c>
      <c r="G5" s="45">
        <f t="shared" si="0"/>
        <v>741</v>
      </c>
      <c r="H5" s="45">
        <f t="shared" si="0"/>
        <v>780</v>
      </c>
      <c r="I5" s="41">
        <f>(G5-H5)/H5</f>
        <v>-0.05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250</v>
      </c>
      <c r="C7" s="42">
        <f t="shared" si="1"/>
        <v>221</v>
      </c>
      <c r="D7" s="42">
        <f t="shared" si="1"/>
        <v>230</v>
      </c>
      <c r="E7" s="42">
        <f t="shared" si="1"/>
        <v>176</v>
      </c>
      <c r="F7" s="43">
        <f t="shared" si="1"/>
        <v>283</v>
      </c>
      <c r="G7" s="43">
        <f t="shared" si="1"/>
        <v>196</v>
      </c>
      <c r="H7" s="43">
        <f t="shared" si="1"/>
        <v>221</v>
      </c>
      <c r="I7" s="41">
        <f>(G7-H7)/H7</f>
        <v>-0.11312217194570136</v>
      </c>
    </row>
    <row r="8" spans="1:9" x14ac:dyDescent="0.2">
      <c r="A8" s="38" t="s">
        <v>5</v>
      </c>
      <c r="B8" s="48">
        <v>232</v>
      </c>
      <c r="C8" s="48">
        <v>208</v>
      </c>
      <c r="D8" s="48">
        <v>212</v>
      </c>
      <c r="E8" s="48">
        <v>166</v>
      </c>
      <c r="F8" s="49">
        <v>264</v>
      </c>
      <c r="G8" s="49">
        <v>175</v>
      </c>
      <c r="H8" s="49">
        <v>207</v>
      </c>
      <c r="I8" s="41">
        <f>(G8-H8)/H8</f>
        <v>-0.15458937198067632</v>
      </c>
    </row>
    <row r="9" spans="1:9" x14ac:dyDescent="0.2">
      <c r="A9" s="38" t="s">
        <v>6</v>
      </c>
      <c r="B9" s="48">
        <v>18</v>
      </c>
      <c r="C9" s="48">
        <v>13</v>
      </c>
      <c r="D9" s="48">
        <v>18</v>
      </c>
      <c r="E9" s="48">
        <v>10</v>
      </c>
      <c r="F9" s="49">
        <v>19</v>
      </c>
      <c r="G9" s="49">
        <v>21</v>
      </c>
      <c r="H9" s="49">
        <v>14</v>
      </c>
      <c r="I9" s="41">
        <f>(G9-H9)/H9</f>
        <v>0.5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422</v>
      </c>
      <c r="C11" s="48">
        <v>416</v>
      </c>
      <c r="D11" s="48">
        <v>417</v>
      </c>
      <c r="E11" s="48">
        <v>460</v>
      </c>
      <c r="F11" s="49">
        <v>422</v>
      </c>
      <c r="G11" s="49">
        <v>416</v>
      </c>
      <c r="H11" s="49">
        <v>420</v>
      </c>
      <c r="I11" s="41">
        <f>(G11-H11)/H11</f>
        <v>-9.5238095238095247E-3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46</v>
      </c>
      <c r="B13" s="51">
        <v>156</v>
      </c>
      <c r="C13" s="51">
        <v>141</v>
      </c>
      <c r="D13" s="51">
        <v>116</v>
      </c>
      <c r="E13" s="51">
        <v>134</v>
      </c>
      <c r="F13" s="53">
        <v>110</v>
      </c>
      <c r="G13" s="53">
        <v>129</v>
      </c>
      <c r="H13" s="53">
        <v>139</v>
      </c>
      <c r="I13" s="152">
        <f>(G13-H13)/H13</f>
        <v>-7.1942446043165464E-2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47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2012</v>
      </c>
      <c r="C21" s="88">
        <v>2013</v>
      </c>
      <c r="D21" s="88">
        <v>2014</v>
      </c>
      <c r="E21" s="88">
        <v>2015</v>
      </c>
      <c r="F21" s="37">
        <v>2016</v>
      </c>
    </row>
    <row r="22" spans="1:9" x14ac:dyDescent="0.2">
      <c r="A22" s="59" t="s">
        <v>9</v>
      </c>
      <c r="B22" s="44">
        <v>10895</v>
      </c>
      <c r="C22" s="44">
        <v>10361</v>
      </c>
      <c r="D22" s="44">
        <v>9694</v>
      </c>
      <c r="E22" s="44">
        <v>9449</v>
      </c>
      <c r="F22" s="45">
        <v>9295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11233</v>
      </c>
      <c r="C24" s="44">
        <f>SUM(C26+C30+C32)</f>
        <v>10962</v>
      </c>
      <c r="D24" s="44">
        <f>SUM(D26+D30+D32)</f>
        <v>10553</v>
      </c>
      <c r="E24" s="44">
        <f>SUM(E26+E30+E32)</f>
        <v>10428</v>
      </c>
      <c r="F24" s="45">
        <f>SUM(F26+F30+F32)</f>
        <v>10321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3816</v>
      </c>
      <c r="C26" s="44">
        <f>SUM(C27:C28)</f>
        <v>3318</v>
      </c>
      <c r="D26" s="44">
        <f>SUM(D27:D28)</f>
        <v>3000</v>
      </c>
      <c r="E26" s="44">
        <f>SUM(E27:E28)</f>
        <v>2949</v>
      </c>
      <c r="F26" s="45">
        <f>SUM(F27:F28)</f>
        <v>2873</v>
      </c>
    </row>
    <row r="27" spans="1:9" x14ac:dyDescent="0.2">
      <c r="A27" s="60" t="s">
        <v>5</v>
      </c>
      <c r="B27" s="44">
        <v>3507</v>
      </c>
      <c r="C27" s="44">
        <v>3071</v>
      </c>
      <c r="D27" s="44">
        <v>2764</v>
      </c>
      <c r="E27" s="44">
        <v>2721</v>
      </c>
      <c r="F27" s="45">
        <v>2653</v>
      </c>
    </row>
    <row r="28" spans="1:9" x14ac:dyDescent="0.2">
      <c r="A28" s="60" t="s">
        <v>6</v>
      </c>
      <c r="B28" s="44">
        <v>309</v>
      </c>
      <c r="C28" s="44">
        <v>247</v>
      </c>
      <c r="D28" s="44">
        <v>236</v>
      </c>
      <c r="E28" s="44">
        <v>228</v>
      </c>
      <c r="F28" s="45">
        <v>220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5884</v>
      </c>
      <c r="C30" s="44">
        <v>5907</v>
      </c>
      <c r="D30" s="44">
        <v>6045</v>
      </c>
      <c r="E30" s="44">
        <v>5853</v>
      </c>
      <c r="F30" s="45">
        <v>5636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49</v>
      </c>
      <c r="B32" s="90">
        <v>1533</v>
      </c>
      <c r="C32" s="90">
        <v>1737</v>
      </c>
      <c r="D32" s="90">
        <v>1508</v>
      </c>
      <c r="E32" s="90">
        <v>1626</v>
      </c>
      <c r="F32" s="136">
        <v>1812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122</v>
      </c>
      <c r="B38" s="32"/>
      <c r="C38" s="32"/>
      <c r="D38" s="32"/>
      <c r="E38" s="32"/>
      <c r="F38" s="32"/>
    </row>
    <row r="39" spans="1:6" x14ac:dyDescent="0.2">
      <c r="A39" s="34"/>
      <c r="B39" s="35">
        <v>2012</v>
      </c>
      <c r="C39" s="35">
        <v>2013</v>
      </c>
      <c r="D39" s="35">
        <v>2014</v>
      </c>
      <c r="E39" s="35">
        <v>2015</v>
      </c>
      <c r="F39" s="36">
        <v>2016</v>
      </c>
    </row>
    <row r="40" spans="1:6" x14ac:dyDescent="0.2">
      <c r="A40" s="38" t="s">
        <v>9</v>
      </c>
      <c r="B40" s="133">
        <v>10530</v>
      </c>
      <c r="C40" s="133">
        <v>10189</v>
      </c>
      <c r="D40" s="133">
        <v>9584</v>
      </c>
      <c r="E40" s="133">
        <v>9387</v>
      </c>
      <c r="F40" s="148">
        <v>9161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11177</v>
      </c>
      <c r="C42" s="42">
        <f>SUM(C44+C48+C50)</f>
        <v>10970</v>
      </c>
      <c r="D42" s="42">
        <f>SUM(D44+D48+D50)</f>
        <v>10367</v>
      </c>
      <c r="E42" s="42">
        <f>SUM(E44+E48+E50)</f>
        <v>10497</v>
      </c>
      <c r="F42" s="43">
        <f>SUM(F44+F48+F50)</f>
        <v>9804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3559</v>
      </c>
      <c r="C44" s="42">
        <f>SUM(C45:C46)</f>
        <v>3188</v>
      </c>
      <c r="D44" s="42">
        <f>SUM(D45:D46)</f>
        <v>2926</v>
      </c>
      <c r="E44" s="42">
        <f>SUM(E45:E46)</f>
        <v>2968</v>
      </c>
      <c r="F44" s="43">
        <f>SUM(F45:F46)</f>
        <v>2716</v>
      </c>
    </row>
    <row r="45" spans="1:6" x14ac:dyDescent="0.2">
      <c r="A45" s="38" t="s">
        <v>10</v>
      </c>
      <c r="B45" s="42">
        <v>3293</v>
      </c>
      <c r="C45" s="42">
        <v>2929</v>
      </c>
      <c r="D45" s="42">
        <v>2712</v>
      </c>
      <c r="E45" s="42">
        <v>2731</v>
      </c>
      <c r="F45" s="43">
        <v>2518</v>
      </c>
    </row>
    <row r="46" spans="1:6" x14ac:dyDescent="0.2">
      <c r="A46" s="38" t="s">
        <v>6</v>
      </c>
      <c r="B46" s="42">
        <v>266</v>
      </c>
      <c r="C46" s="42">
        <v>259</v>
      </c>
      <c r="D46" s="42">
        <v>214</v>
      </c>
      <c r="E46" s="42">
        <v>237</v>
      </c>
      <c r="F46" s="43">
        <v>198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5950</v>
      </c>
      <c r="C48" s="42">
        <v>6059</v>
      </c>
      <c r="D48" s="42">
        <v>5948</v>
      </c>
      <c r="E48" s="42">
        <v>5793</v>
      </c>
      <c r="F48" s="43">
        <v>5290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48</v>
      </c>
      <c r="B50" s="63">
        <v>1668</v>
      </c>
      <c r="C50" s="63">
        <v>1723</v>
      </c>
      <c r="D50" s="63">
        <v>1493</v>
      </c>
      <c r="E50" s="63">
        <v>1736</v>
      </c>
      <c r="F50" s="149">
        <v>1798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>
      <selection activeCell="G47" sqref="G47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77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87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123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72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6" t="s">
        <v>124</v>
      </c>
      <c r="B8" s="217"/>
      <c r="C8" s="217"/>
      <c r="D8" s="217"/>
      <c r="E8" s="217"/>
      <c r="F8" s="217"/>
      <c r="G8" s="217"/>
      <c r="H8" s="217"/>
      <c r="I8" s="217"/>
      <c r="J8" s="217"/>
      <c r="K8" s="218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19" t="s">
        <v>51</v>
      </c>
      <c r="C10" s="219"/>
      <c r="D10" s="6"/>
      <c r="E10" s="124">
        <v>2016</v>
      </c>
      <c r="F10" s="104"/>
      <c r="G10" s="124">
        <v>2017</v>
      </c>
      <c r="H10" s="219" t="s">
        <v>52</v>
      </c>
      <c r="I10" s="219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13" t="s">
        <v>53</v>
      </c>
      <c r="C12" s="213"/>
      <c r="D12" s="122"/>
      <c r="E12" s="125">
        <f>Sheet1!H3</f>
        <v>20161</v>
      </c>
      <c r="F12" s="122"/>
      <c r="G12" s="125">
        <f>Sheet1!G3</f>
        <v>19633</v>
      </c>
      <c r="H12" s="106">
        <f>Sheet1!I3</f>
        <v>-2.6189177124150587E-2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14" t="s">
        <v>54</v>
      </c>
      <c r="C13" s="214"/>
      <c r="D13" s="105"/>
      <c r="E13" s="121">
        <f>Sheet1!H4</f>
        <v>167</v>
      </c>
      <c r="F13" s="105"/>
      <c r="G13" s="121">
        <f>Sheet1!G4</f>
        <v>194</v>
      </c>
      <c r="H13" s="106">
        <f>Sheet1!I4</f>
        <v>0.16167664670658682</v>
      </c>
      <c r="I13" s="104" t="str">
        <f>IF(H13&gt;0,"increase",IF(H13&lt;0,"decrease","No change"))</f>
        <v>increase</v>
      </c>
      <c r="J13" s="104"/>
      <c r="K13" s="7"/>
    </row>
    <row r="14" spans="1:11" ht="15" x14ac:dyDescent="0.25">
      <c r="A14" s="16"/>
      <c r="B14" s="214" t="s">
        <v>55</v>
      </c>
      <c r="C14" s="214"/>
      <c r="D14" s="105"/>
      <c r="E14" s="121">
        <f>Sheet1!H5</f>
        <v>16919</v>
      </c>
      <c r="F14" s="105"/>
      <c r="G14" s="121">
        <f>Sheet1!$G$5</f>
        <v>16636</v>
      </c>
      <c r="H14" s="106">
        <f>Sheet1!I5</f>
        <v>-1.6726756900526035E-2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20" t="s">
        <v>56</v>
      </c>
      <c r="C15" s="220"/>
      <c r="D15" s="105"/>
      <c r="E15" s="121">
        <f>Sheet2!H4</f>
        <v>2950</v>
      </c>
      <c r="F15" s="105"/>
      <c r="G15" s="121">
        <f>Sheet2!$G$4</f>
        <v>2696</v>
      </c>
      <c r="H15" s="106">
        <f>Sheet2!I4</f>
        <v>-8.610169491525424E-2</v>
      </c>
      <c r="I15" s="104" t="str">
        <f>IF(H15&gt;0,"increase",IF(H15&lt;0,"decrease","No change"))</f>
        <v>decrease</v>
      </c>
      <c r="J15" s="104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16" t="s">
        <v>125</v>
      </c>
      <c r="B17" s="217"/>
      <c r="C17" s="217"/>
      <c r="D17" s="217"/>
      <c r="E17" s="217"/>
      <c r="F17" s="217"/>
      <c r="G17" s="217"/>
      <c r="H17" s="217"/>
      <c r="I17" s="217"/>
      <c r="J17" s="217"/>
      <c r="K17" s="218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19" t="s">
        <v>51</v>
      </c>
      <c r="C19" s="219"/>
      <c r="D19" s="6"/>
      <c r="E19" s="107">
        <v>2016</v>
      </c>
      <c r="F19" s="103"/>
      <c r="G19" s="150">
        <v>2017</v>
      </c>
      <c r="H19" s="219" t="s">
        <v>52</v>
      </c>
      <c r="I19" s="219"/>
      <c r="J19" s="6"/>
      <c r="K19" s="7"/>
    </row>
    <row r="20" spans="1:11" ht="15" x14ac:dyDescent="0.25">
      <c r="A20" s="16"/>
      <c r="B20" s="220" t="s">
        <v>57</v>
      </c>
      <c r="C20" s="220"/>
      <c r="D20" s="105"/>
      <c r="E20" s="156">
        <f>Sheet3!H3</f>
        <v>703</v>
      </c>
      <c r="F20" s="105"/>
      <c r="G20" s="157">
        <f>Sheet3!G3</f>
        <v>664</v>
      </c>
      <c r="H20" s="118">
        <f>Sheet3!I3</f>
        <v>-5.5476529160739689E-2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6" t="s">
        <v>126</v>
      </c>
      <c r="B23" s="217"/>
      <c r="C23" s="217"/>
      <c r="D23" s="217"/>
      <c r="E23" s="217"/>
      <c r="F23" s="217"/>
      <c r="G23" s="217"/>
      <c r="H23" s="217"/>
      <c r="I23" s="217"/>
      <c r="J23" s="217"/>
      <c r="K23" s="218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19" t="s">
        <v>51</v>
      </c>
      <c r="C25" s="219"/>
      <c r="D25" s="6"/>
      <c r="E25" s="126">
        <v>2016</v>
      </c>
      <c r="F25" s="103"/>
      <c r="G25" s="127">
        <v>2017</v>
      </c>
      <c r="H25" s="219" t="s">
        <v>52</v>
      </c>
      <c r="I25" s="219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14" t="s">
        <v>66</v>
      </c>
      <c r="C27" s="214"/>
      <c r="D27" s="105"/>
      <c r="E27" s="121">
        <f>Sheet3!H8</f>
        <v>207</v>
      </c>
      <c r="F27" s="105"/>
      <c r="G27" s="121">
        <f>Sheet3!G8</f>
        <v>175</v>
      </c>
      <c r="H27" s="106">
        <f>Sheet3!I8</f>
        <v>-0.15458937198067632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5" x14ac:dyDescent="0.25">
      <c r="A28" s="16"/>
      <c r="B28" s="214" t="s">
        <v>67</v>
      </c>
      <c r="C28" s="214"/>
      <c r="D28" s="105"/>
      <c r="E28" s="121">
        <f>Sheet3!H9</f>
        <v>14</v>
      </c>
      <c r="F28" s="105"/>
      <c r="G28" s="121">
        <f>Sheet3!G9</f>
        <v>21</v>
      </c>
      <c r="H28" s="106">
        <f>Sheet3!I9</f>
        <v>0.5</v>
      </c>
      <c r="I28" s="104" t="str">
        <f t="shared" si="0"/>
        <v>increase</v>
      </c>
      <c r="J28" s="104"/>
      <c r="K28" s="7"/>
    </row>
    <row r="29" spans="1:11" ht="15" x14ac:dyDescent="0.25">
      <c r="A29" s="16"/>
      <c r="B29" s="213" t="s">
        <v>63</v>
      </c>
      <c r="C29" s="213"/>
      <c r="D29" s="122"/>
      <c r="E29" s="125">
        <f>Sheet3!H7</f>
        <v>221</v>
      </c>
      <c r="F29" s="122"/>
      <c r="G29" s="125">
        <f>Sheet3!G7</f>
        <v>196</v>
      </c>
      <c r="H29" s="123">
        <f>Sheet3!I7</f>
        <v>-0.11312217194570136</v>
      </c>
      <c r="I29" s="108" t="str">
        <f t="shared" si="0"/>
        <v>decrease</v>
      </c>
      <c r="J29" s="104"/>
      <c r="K29" s="7"/>
    </row>
    <row r="30" spans="1:11" ht="15" x14ac:dyDescent="0.25">
      <c r="A30" s="16"/>
      <c r="B30" s="214" t="s">
        <v>64</v>
      </c>
      <c r="C30" s="214"/>
      <c r="D30" s="105"/>
      <c r="E30" s="121">
        <f>Sheet3!H11</f>
        <v>420</v>
      </c>
      <c r="F30" s="105"/>
      <c r="G30" s="121">
        <f>Sheet3!G11</f>
        <v>416</v>
      </c>
      <c r="H30" s="106">
        <f>Sheet3!I11</f>
        <v>-9.5238095238095247E-3</v>
      </c>
      <c r="I30" s="104" t="str">
        <f t="shared" si="0"/>
        <v>decrease</v>
      </c>
      <c r="J30" s="104"/>
      <c r="K30" s="7"/>
    </row>
    <row r="31" spans="1:11" ht="15" x14ac:dyDescent="0.25">
      <c r="A31" s="16"/>
      <c r="B31" s="214" t="s">
        <v>62</v>
      </c>
      <c r="C31" s="214"/>
      <c r="D31" s="105"/>
      <c r="E31" s="121">
        <f>Sheet3!H13</f>
        <v>139</v>
      </c>
      <c r="F31" s="105"/>
      <c r="G31" s="121">
        <f>Sheet3!G13</f>
        <v>129</v>
      </c>
      <c r="H31" s="106">
        <f>Sheet3!I13</f>
        <v>-7.1942446043165464E-2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15" t="s">
        <v>65</v>
      </c>
      <c r="C32" s="215"/>
      <c r="D32" s="122"/>
      <c r="E32" s="125">
        <f>Sheet3!H5</f>
        <v>780</v>
      </c>
      <c r="F32" s="103"/>
      <c r="G32" s="125">
        <f>Sheet3!G5</f>
        <v>741</v>
      </c>
      <c r="H32" s="123">
        <f>Sheet3!I5</f>
        <v>-0.05</v>
      </c>
      <c r="I32" s="108" t="str">
        <f t="shared" si="0"/>
        <v>decrease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90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58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60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61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59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81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105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2" customFormat="1" ht="12.75" x14ac:dyDescent="0.2">
      <c r="A47" s="170"/>
      <c r="B47" s="96" t="s">
        <v>109</v>
      </c>
      <c r="C47" s="96"/>
      <c r="D47" s="96"/>
      <c r="E47" s="96"/>
      <c r="F47" s="96"/>
      <c r="G47" s="96"/>
      <c r="H47" s="96"/>
      <c r="I47" s="96"/>
      <c r="J47" s="96"/>
      <c r="K47" s="171"/>
    </row>
    <row r="48" spans="1:11" s="172" customFormat="1" ht="12.75" x14ac:dyDescent="0.2">
      <c r="A48" s="146"/>
      <c r="B48" s="96" t="s">
        <v>104</v>
      </c>
      <c r="C48" s="96"/>
      <c r="D48" s="96"/>
      <c r="E48" s="96"/>
      <c r="F48" s="96"/>
      <c r="G48" s="96"/>
      <c r="H48" s="96"/>
      <c r="I48" s="96"/>
      <c r="J48" s="96"/>
      <c r="K48" s="171"/>
    </row>
    <row r="49" spans="1:11" ht="12.75" x14ac:dyDescent="0.2">
      <c r="A49" s="146" t="s">
        <v>82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10" t="s">
        <v>130</v>
      </c>
      <c r="B50" s="211"/>
      <c r="C50" s="211"/>
      <c r="D50" s="211"/>
      <c r="E50" s="211"/>
      <c r="F50" s="211"/>
      <c r="G50" s="211"/>
      <c r="H50" s="211"/>
      <c r="I50" s="211"/>
      <c r="J50" s="211"/>
      <c r="K50" s="212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A23:K23"/>
    <mergeCell ref="B25:C25"/>
    <mergeCell ref="B27:C27"/>
    <mergeCell ref="B28:C28"/>
    <mergeCell ref="H25:I25"/>
    <mergeCell ref="B20:C20"/>
    <mergeCell ref="A50:K50"/>
    <mergeCell ref="B29:C29"/>
    <mergeCell ref="B30:C30"/>
    <mergeCell ref="B32:C32"/>
    <mergeCell ref="B31:C31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Deborah Mercer</cp:lastModifiedBy>
  <cp:lastPrinted>2017-03-13T14:47:16Z</cp:lastPrinted>
  <dcterms:created xsi:type="dcterms:W3CDTF">1998-03-05T15:19:01Z</dcterms:created>
  <dcterms:modified xsi:type="dcterms:W3CDTF">2017-03-15T19:24:58Z</dcterms:modified>
</cp:coreProperties>
</file>