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7D53408B-D921-4380-82B3-9AC0FD9E3D58}" xr6:coauthVersionLast="45" xr6:coauthVersionMax="45" xr10:uidLastSave="{00000000-0000-0000-0000-000000000000}"/>
  <bookViews>
    <workbookView xWindow="2196" yWindow="2196" windowWidth="20304" windowHeight="8964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M9" i="3" l="1"/>
  <c r="L9" i="3"/>
  <c r="H49" i="4"/>
  <c r="H45" i="4"/>
  <c r="H38" i="4"/>
  <c r="H25" i="4"/>
  <c r="H18" i="4"/>
  <c r="H12" i="4"/>
  <c r="H8" i="4"/>
  <c r="H5" i="4" l="1"/>
  <c r="F49" i="4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<sst xmlns="http://schemas.openxmlformats.org/spreadsheetml/2006/main" count="168" uniqueCount="126">
  <si>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</si>
  <si>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</si>
  <si>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</si>
  <si>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</si>
  <si>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</si>
  <si>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</si>
  <si>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</si>
  <si>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</si>
  <si>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</si>
  <si>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</si>
  <si>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</si>
  <si>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</si>
  <si>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</si>
  <si>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</si>
  <si>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</si>
  <si>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</si>
  <si>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</si>
  <si>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</si>
  <si>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</si>
  <si>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</si>
  <si>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</si>
  <si>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</si>
  <si>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</si>
  <si>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</si>
  <si>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</si>
  <si>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</si>
  <si>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</si>
  <si>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</si>
  <si>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</si>
  <si>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</si>
  <si>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</si>
  <si>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</si>
  <si>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</si>
  <si>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</si>
  <si>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</si>
  <si>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</si>
  <si>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</si>
  <si>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</si>
  <si>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</si>
  <si>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</si>
  <si>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</si>
  <si>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</si>
  <si>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</si>
  <si>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</si>
  <si>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</si>
  <si>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</si>
  <si>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</si>
  <si>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</si>
  <si>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</si>
  <si>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</si>
  <si>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</si>
  <si>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</si>
  <si>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</si>
  <si>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</si>
  <si>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</si>
  <si>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</si>
  <si>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</si>
  <si>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</si>
  <si>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</si>
  <si>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</si>
  <si>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</si>
  <si>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</si>
  <si>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</si>
  <si>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</si>
  <si>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</si>
  <si>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</si>
  <si>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</si>
  <si>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</si>
  <si>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</si>
  <si>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</si>
  <si>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</si>
  <si>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</si>
  <si>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</si>
  <si>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</si>
  <si>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</si>
  <si>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</si>
  <si>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</si>
  <si>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</si>
  <si>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</si>
  <si>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</si>
  <si>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</si>
  <si>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</si>
  <si>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</si>
  <si>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</si>
  <si>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</si>
  <si>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</si>
  <si>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</si>
  <si>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</si>
  <si>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</si>
  <si>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</si>
  <si>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</si>
  <si>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</si>
  <si>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</si>
  <si>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</si>
  <si>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</si>
  <si>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</si>
  <si>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</si>
  <si>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</si>
  <si>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</si>
  <si>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</si>
  <si>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</si>
  <si>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</si>
  <si>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</si>
  <si>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</si>
  <si>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</si>
  <si>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</si>
  <si>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</si>
  <si>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</si>
  <si>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</si>
  <si>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Jan</t>
  </si>
  <si>
    <t>ADMISSIONS AND RELEASES BY CALENDAR YEAR (2015 - 2019)</t>
  </si>
  <si>
    <t>Feb</t>
  </si>
  <si>
    <t>Mar</t>
  </si>
  <si>
    <t>Apr</t>
  </si>
  <si>
    <t>Emergency Medical Home Confinement Furlough</t>
  </si>
  <si>
    <t>May</t>
  </si>
  <si>
    <t>JUNE 2020</t>
  </si>
  <si>
    <t>INMATE COUNTS ON JUNE  30TH</t>
  </si>
  <si>
    <t>ADMISSIONS DURING JUNE</t>
  </si>
  <si>
    <t>RELEASES DURING JUNE</t>
  </si>
  <si>
    <t>By Month 2020</t>
  </si>
  <si>
    <t>Jun</t>
  </si>
  <si>
    <t>June 2019</t>
  </si>
  <si>
    <t>ADMISSIONS AND RELEASES BY MONTH 2020</t>
  </si>
  <si>
    <t>Jun 2019</t>
  </si>
  <si>
    <t xml:space="preserve"> July 24,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</si>
</sst>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G3" sqref="G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120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109</v>
      </c>
      <c r="C2" s="139" t="s">
        <v>111</v>
      </c>
      <c r="D2" s="139" t="s">
        <v>112</v>
      </c>
      <c r="E2" s="139" t="s">
        <v>113</v>
      </c>
      <c r="F2" s="139" t="s">
        <v>115</v>
      </c>
      <c r="G2" s="138" t="s">
        <v>121</v>
      </c>
      <c r="H2" s="196" t="s">
        <v>122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83</v>
      </c>
      <c r="B3" s="158">
        <f>B4+B5+Sheet2!B4+Sheet1!B75</f>
        <v>18370</v>
      </c>
      <c r="C3" s="183">
        <f>C4+C5+Sheet2!C4+Sheet1!C75</f>
        <v>18282</v>
      </c>
      <c r="D3" s="158">
        <f>D4+D5+Sheet2!D4+Sheet1!D75</f>
        <v>18033</v>
      </c>
      <c r="E3" s="158">
        <f>E4+E5+Sheet2!E4+Sheet1!E75</f>
        <v>17542</v>
      </c>
      <c r="F3" s="158">
        <f>F4+F5+Sheet2!F4+Sheet1!F75</f>
        <v>17127</v>
      </c>
      <c r="G3" s="159">
        <f>G4+G5+Sheet2!G4+Sheet1!G75</f>
        <v>16702</v>
      </c>
      <c r="H3" s="159">
        <f>H4+H5+Sheet2!H4+Sheet1!H75</f>
        <v>19052</v>
      </c>
      <c r="I3" s="147">
        <f>(G3-H3)/H3</f>
        <v>-0.12334663027503674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147</v>
      </c>
      <c r="C4" s="27">
        <v>131</v>
      </c>
      <c r="D4" s="27">
        <v>108</v>
      </c>
      <c r="E4" s="27">
        <v>245</v>
      </c>
      <c r="F4" s="27">
        <v>388</v>
      </c>
      <c r="G4" s="128">
        <v>554</v>
      </c>
      <c r="H4" s="128">
        <v>151</v>
      </c>
      <c r="I4" s="137">
        <f>(G4-H4)/H4</f>
        <v>2.6688741721854305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15936</v>
      </c>
      <c r="C5" s="176">
        <f t="shared" si="0"/>
        <v>15888</v>
      </c>
      <c r="D5" s="176">
        <f t="shared" si="0"/>
        <v>15748</v>
      </c>
      <c r="E5" s="31">
        <f t="shared" si="0"/>
        <v>15137</v>
      </c>
      <c r="F5" s="31">
        <f t="shared" si="0"/>
        <v>14536</v>
      </c>
      <c r="G5" s="186">
        <f t="shared" ref="G5:H5" si="1">SUM(G6+G8+G12+G16+G18+G25+G30+G32+G34+G36+G38+G45+G49)</f>
        <v>14102</v>
      </c>
      <c r="H5" s="186">
        <f t="shared" si="1"/>
        <v>16430</v>
      </c>
      <c r="I5" s="153">
        <f>(G5-H5)/H5</f>
        <v>-0.14169202678027998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480</v>
      </c>
      <c r="C6" s="29">
        <v>475</v>
      </c>
      <c r="D6" s="29">
        <v>479</v>
      </c>
      <c r="E6" s="29">
        <v>467</v>
      </c>
      <c r="F6" s="29">
        <v>467</v>
      </c>
      <c r="G6" s="129">
        <v>454</v>
      </c>
      <c r="H6" s="129">
        <v>487</v>
      </c>
      <c r="I6" s="137">
        <f>(G6-H6)/H6</f>
        <v>-6.7761806981519512E-2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1397</v>
      </c>
      <c r="C8" s="172">
        <f t="shared" si="2"/>
        <v>1503</v>
      </c>
      <c r="D8" s="175">
        <f t="shared" si="2"/>
        <v>1499</v>
      </c>
      <c r="E8" s="29">
        <f t="shared" si="2"/>
        <v>1516</v>
      </c>
      <c r="F8" s="29">
        <f t="shared" si="2"/>
        <v>1537</v>
      </c>
      <c r="G8" s="129">
        <f t="shared" ref="G8:H8" si="3">SUM(G9:G10)</f>
        <v>1532</v>
      </c>
      <c r="H8" s="129">
        <f t="shared" si="3"/>
        <v>1479</v>
      </c>
      <c r="I8" s="137">
        <f>(G8-H8)/H8</f>
        <v>3.5835023664638269E-2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1338</v>
      </c>
      <c r="C9" s="29">
        <v>1445</v>
      </c>
      <c r="D9" s="29">
        <v>1444</v>
      </c>
      <c r="E9" s="29">
        <v>1461</v>
      </c>
      <c r="F9" s="29">
        <v>1442</v>
      </c>
      <c r="G9" s="129">
        <v>1436</v>
      </c>
      <c r="H9" s="129">
        <v>1301</v>
      </c>
      <c r="I9" s="137">
        <f>(G9-H9)/H9</f>
        <v>0.1037663335895465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91</v>
      </c>
      <c r="B10" s="29">
        <v>59</v>
      </c>
      <c r="C10" s="29">
        <v>58</v>
      </c>
      <c r="D10" s="29">
        <v>55</v>
      </c>
      <c r="E10" s="29">
        <v>55</v>
      </c>
      <c r="F10" s="29">
        <v>95</v>
      </c>
      <c r="G10" s="129">
        <v>96</v>
      </c>
      <c r="H10" s="129">
        <v>178</v>
      </c>
      <c r="I10" s="137">
        <f>(G10-H10)/H10</f>
        <v>-0.4606741573033708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648</v>
      </c>
      <c r="C12" s="172">
        <f t="shared" si="4"/>
        <v>616</v>
      </c>
      <c r="D12" s="174">
        <f t="shared" si="4"/>
        <v>537</v>
      </c>
      <c r="E12" s="29">
        <f t="shared" si="4"/>
        <v>506</v>
      </c>
      <c r="F12" s="29">
        <f t="shared" si="4"/>
        <v>465</v>
      </c>
      <c r="G12" s="129">
        <f t="shared" ref="G12:H12" si="5">SUM(G13:G14)</f>
        <v>515</v>
      </c>
      <c r="H12" s="129">
        <f t="shared" si="5"/>
        <v>526</v>
      </c>
      <c r="I12" s="137">
        <f>(G12-H12)/H12</f>
        <v>-2.0912547528517109E-2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514</v>
      </c>
      <c r="C13" s="29">
        <v>484</v>
      </c>
      <c r="D13" s="29">
        <v>403</v>
      </c>
      <c r="E13" s="29">
        <v>422</v>
      </c>
      <c r="F13" s="29">
        <v>363</v>
      </c>
      <c r="G13" s="129">
        <v>406</v>
      </c>
      <c r="H13" s="129">
        <v>410</v>
      </c>
      <c r="I13" s="137">
        <f>(G13-H13)/H13</f>
        <v>-9.7560975609756097E-3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134</v>
      </c>
      <c r="C14" s="29">
        <v>132</v>
      </c>
      <c r="D14" s="29">
        <v>134</v>
      </c>
      <c r="E14" s="29">
        <v>84</v>
      </c>
      <c r="F14" s="29">
        <v>102</v>
      </c>
      <c r="G14" s="129">
        <v>109</v>
      </c>
      <c r="H14" s="129">
        <v>116</v>
      </c>
      <c r="I14" s="137">
        <f>(G14-H14)/H14</f>
        <v>-6.0344827586206899E-2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11</v>
      </c>
      <c r="C16" s="29">
        <v>12</v>
      </c>
      <c r="D16" s="29">
        <v>13</v>
      </c>
      <c r="E16" s="29">
        <v>30</v>
      </c>
      <c r="F16" s="29">
        <v>9</v>
      </c>
      <c r="G16" s="129">
        <v>11</v>
      </c>
      <c r="H16" s="129">
        <v>15</v>
      </c>
      <c r="I16" s="137">
        <f>(G16-H16)/H16</f>
        <v>-0.26666666666666666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1222</v>
      </c>
      <c r="C18" s="29">
        <f t="shared" si="6"/>
        <v>1219</v>
      </c>
      <c r="D18" s="174">
        <f t="shared" si="6"/>
        <v>1217</v>
      </c>
      <c r="E18" s="29">
        <f t="shared" si="6"/>
        <v>1207</v>
      </c>
      <c r="F18" s="29">
        <f t="shared" si="6"/>
        <v>1194</v>
      </c>
      <c r="G18" s="129">
        <f t="shared" ref="G18:H18" si="7">SUM(G19:G23)</f>
        <v>1176</v>
      </c>
      <c r="H18" s="129">
        <f t="shared" si="7"/>
        <v>1223</v>
      </c>
      <c r="I18" s="137">
        <f>(G18-H18)/H18</f>
        <v>-3.8430089942763694E-2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1175</v>
      </c>
      <c r="C19" s="29">
        <v>1171</v>
      </c>
      <c r="D19" s="29">
        <v>1169</v>
      </c>
      <c r="E19" s="29">
        <v>1175</v>
      </c>
      <c r="F19" s="29">
        <v>1149</v>
      </c>
      <c r="G19" s="129">
        <v>1128</v>
      </c>
      <c r="H19" s="129">
        <v>1175</v>
      </c>
      <c r="I19" s="137">
        <f>(G19-H19)/H19</f>
        <v>-0.04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47</v>
      </c>
      <c r="C20" s="29">
        <v>48</v>
      </c>
      <c r="D20" s="29">
        <v>48</v>
      </c>
      <c r="E20" s="29">
        <v>32</v>
      </c>
      <c r="F20" s="29">
        <v>45</v>
      </c>
      <c r="G20" s="129">
        <v>48</v>
      </c>
      <c r="H20" s="129">
        <v>48</v>
      </c>
      <c r="I20" s="137">
        <f>(G20-H20)/H20</f>
        <v>0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 t="s">
        <v>78</v>
      </c>
      <c r="B22" s="29"/>
      <c r="C22" s="29"/>
      <c r="D22" s="29"/>
      <c r="E22" s="29"/>
      <c r="F22" s="29"/>
      <c r="G22" s="129"/>
      <c r="H22" s="129"/>
      <c r="I22" s="137"/>
      <c r="J22" s="29">
        <v>0</v>
      </c>
      <c r="K22" s="29">
        <v>0</v>
      </c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1374</v>
      </c>
      <c r="C25" s="29">
        <f t="shared" si="8"/>
        <v>1328</v>
      </c>
      <c r="D25" s="174">
        <f t="shared" si="8"/>
        <v>1322</v>
      </c>
      <c r="E25" s="29">
        <f t="shared" si="8"/>
        <v>1287</v>
      </c>
      <c r="F25" s="29">
        <f t="shared" si="8"/>
        <v>1172</v>
      </c>
      <c r="G25" s="129">
        <f t="shared" ref="G25:H25" si="9">SUM(G26:G28)</f>
        <v>1118</v>
      </c>
      <c r="H25" s="129">
        <f t="shared" si="9"/>
        <v>1437</v>
      </c>
      <c r="I25" s="137">
        <f>(G25-H25)/H25</f>
        <v>-0.2219902574808629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995</v>
      </c>
      <c r="C26" s="29">
        <v>1001</v>
      </c>
      <c r="D26" s="29">
        <v>1001</v>
      </c>
      <c r="E26" s="29">
        <v>985</v>
      </c>
      <c r="F26" s="29">
        <v>902</v>
      </c>
      <c r="G26" s="129">
        <v>869</v>
      </c>
      <c r="H26" s="129">
        <v>999</v>
      </c>
      <c r="I26" s="137">
        <f>(G26-H26)/H26</f>
        <v>-0.13013013013013014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379</v>
      </c>
      <c r="C27" s="29">
        <v>327</v>
      </c>
      <c r="D27" s="29">
        <v>321</v>
      </c>
      <c r="E27" s="29">
        <v>302</v>
      </c>
      <c r="F27" s="29">
        <v>270</v>
      </c>
      <c r="G27" s="129">
        <v>249</v>
      </c>
      <c r="H27" s="129">
        <v>438</v>
      </c>
      <c r="I27" s="137">
        <f>(G27-H27)/H27</f>
        <v>-0.4315068493150685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0</v>
      </c>
      <c r="K28" s="29">
        <v>0</v>
      </c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658</v>
      </c>
      <c r="C30" s="29">
        <v>669</v>
      </c>
      <c r="D30" s="29">
        <v>651</v>
      </c>
      <c r="E30" s="29">
        <v>614</v>
      </c>
      <c r="F30" s="29">
        <v>598</v>
      </c>
      <c r="G30" s="129">
        <v>587</v>
      </c>
      <c r="H30" s="129">
        <v>641</v>
      </c>
      <c r="I30" s="137">
        <f>(G30-H30)/H30</f>
        <v>-8.4243369734789394E-2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1656</v>
      </c>
      <c r="C34" s="29">
        <v>1664</v>
      </c>
      <c r="D34" s="29">
        <v>1628</v>
      </c>
      <c r="E34" s="29">
        <v>1530</v>
      </c>
      <c r="F34" s="29">
        <v>1446</v>
      </c>
      <c r="G34" s="129">
        <v>1362</v>
      </c>
      <c r="H34" s="129">
        <v>1650</v>
      </c>
      <c r="I34" s="137">
        <f>(G34-H34)/H34</f>
        <v>-0.17454545454545456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3337</v>
      </c>
      <c r="C36" s="29">
        <v>3331</v>
      </c>
      <c r="D36" s="29">
        <v>3316</v>
      </c>
      <c r="E36" s="29">
        <v>3140</v>
      </c>
      <c r="F36" s="29">
        <v>3005</v>
      </c>
      <c r="G36" s="129">
        <v>2892</v>
      </c>
      <c r="H36" s="129">
        <v>3311</v>
      </c>
      <c r="I36" s="137">
        <f>(G36-H36)/H36</f>
        <v>-0.12654787073391724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2365</v>
      </c>
      <c r="C38" s="29">
        <f t="shared" si="10"/>
        <v>2244</v>
      </c>
      <c r="D38" s="174">
        <f t="shared" si="10"/>
        <v>2232</v>
      </c>
      <c r="E38" s="29">
        <f t="shared" si="10"/>
        <v>2217</v>
      </c>
      <c r="F38" s="29">
        <f t="shared" si="10"/>
        <v>2292</v>
      </c>
      <c r="G38" s="129">
        <f t="shared" ref="G38:H38" si="11">SUM(G39:G43)</f>
        <v>2291</v>
      </c>
      <c r="H38" s="129">
        <f t="shared" si="11"/>
        <v>2350</v>
      </c>
      <c r="I38" s="137">
        <f>(G38-H38)/H38</f>
        <v>-2.5106382978723404E-2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1985</v>
      </c>
      <c r="C39" s="29">
        <v>1984</v>
      </c>
      <c r="D39" s="29">
        <v>1964</v>
      </c>
      <c r="E39" s="29">
        <v>1884</v>
      </c>
      <c r="F39" s="29">
        <v>1622</v>
      </c>
      <c r="G39" s="129">
        <v>1715</v>
      </c>
      <c r="H39" s="129">
        <v>1727</v>
      </c>
      <c r="I39" s="137">
        <f>(G39-H39)/H39</f>
        <v>-6.9484655471916618E-3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14</v>
      </c>
      <c r="B40" s="29">
        <v>244</v>
      </c>
      <c r="C40" s="29">
        <v>123</v>
      </c>
      <c r="D40" s="29">
        <v>133</v>
      </c>
      <c r="E40" s="29">
        <v>242</v>
      </c>
      <c r="F40" s="29">
        <v>303</v>
      </c>
      <c r="G40" s="129">
        <v>185</v>
      </c>
      <c r="H40" s="129">
        <v>498</v>
      </c>
      <c r="I40" s="137">
        <f>(G40-H40)/H40</f>
        <v>-0.62851405622489964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136</v>
      </c>
      <c r="C42" s="29">
        <v>137</v>
      </c>
      <c r="D42" s="29">
        <v>135</v>
      </c>
      <c r="E42" s="29">
        <v>91</v>
      </c>
      <c r="F42" s="29">
        <v>95</v>
      </c>
      <c r="G42" s="129">
        <v>139</v>
      </c>
      <c r="H42" s="129">
        <v>125</v>
      </c>
      <c r="I42" s="137">
        <f>(G42-H42)/H42</f>
        <v>0.112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0</v>
      </c>
      <c r="E43" s="29">
        <v>0</v>
      </c>
      <c r="F43" s="29">
        <v>272</v>
      </c>
      <c r="G43" s="129">
        <v>252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89</v>
      </c>
      <c r="B45" s="29">
        <f t="shared" ref="B45:F45" si="12">SUM(B46:B47)</f>
        <v>567</v>
      </c>
      <c r="C45" s="29">
        <f t="shared" si="12"/>
        <v>567</v>
      </c>
      <c r="D45" s="175">
        <f t="shared" si="12"/>
        <v>553</v>
      </c>
      <c r="E45" s="29">
        <f t="shared" si="12"/>
        <v>532</v>
      </c>
      <c r="F45" s="29">
        <f t="shared" si="12"/>
        <v>520</v>
      </c>
      <c r="G45" s="129">
        <f t="shared" ref="G45:J45" si="13">SUM(G46:G47)</f>
        <v>504</v>
      </c>
      <c r="H45" s="129">
        <f t="shared" si="13"/>
        <v>587</v>
      </c>
      <c r="I45" s="137">
        <f>(G45-H45)/H45</f>
        <v>-0.141396933560477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88</v>
      </c>
      <c r="B46" s="29">
        <v>541</v>
      </c>
      <c r="C46" s="29">
        <v>537</v>
      </c>
      <c r="D46" s="29">
        <v>525</v>
      </c>
      <c r="E46" s="29">
        <v>509</v>
      </c>
      <c r="F46" s="29">
        <v>494</v>
      </c>
      <c r="G46" s="129">
        <v>495</v>
      </c>
      <c r="H46" s="129">
        <v>559</v>
      </c>
      <c r="I46" s="137">
        <f>(G46-H46)/H46</f>
        <v>-0.11449016100178891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87</v>
      </c>
      <c r="B47" s="29">
        <v>26</v>
      </c>
      <c r="C47" s="29">
        <v>30</v>
      </c>
      <c r="D47" s="29">
        <v>28</v>
      </c>
      <c r="E47" s="29">
        <v>23</v>
      </c>
      <c r="F47" s="29">
        <v>26</v>
      </c>
      <c r="G47" s="129">
        <v>9</v>
      </c>
      <c r="H47" s="129">
        <v>28</v>
      </c>
      <c r="I47" s="137">
        <f>(G47-H47)/H47</f>
        <v>-0.6785714285714286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96</v>
      </c>
      <c r="B49" s="29">
        <f t="shared" ref="B49:F49" si="14">SUM(B50:B74)</f>
        <v>2221</v>
      </c>
      <c r="C49" s="29">
        <f t="shared" si="14"/>
        <v>2260</v>
      </c>
      <c r="D49" s="175">
        <f t="shared" si="14"/>
        <v>2301</v>
      </c>
      <c r="E49" s="29">
        <f t="shared" si="14"/>
        <v>2091</v>
      </c>
      <c r="F49" s="29">
        <f t="shared" si="14"/>
        <v>1831</v>
      </c>
      <c r="G49" s="129">
        <f t="shared" ref="G49:H49" si="15">SUM(G50:G74)</f>
        <v>1660</v>
      </c>
      <c r="H49" s="129">
        <f t="shared" si="15"/>
        <v>2724</v>
      </c>
      <c r="I49" s="137">
        <f>(G49-H49)/H49</f>
        <v>-0.39060205580029367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175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114</v>
      </c>
      <c r="B51" s="29"/>
      <c r="C51" s="29"/>
      <c r="D51" s="29"/>
      <c r="E51" s="29">
        <v>54</v>
      </c>
      <c r="F51" s="29">
        <v>149</v>
      </c>
      <c r="G51" s="129">
        <v>115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86</v>
      </c>
      <c r="B52" s="29">
        <v>73</v>
      </c>
      <c r="C52" s="29">
        <v>67</v>
      </c>
      <c r="D52" s="29">
        <v>77</v>
      </c>
      <c r="E52" s="29">
        <v>65</v>
      </c>
      <c r="F52" s="29">
        <v>48</v>
      </c>
      <c r="G52" s="129">
        <v>50</v>
      </c>
      <c r="H52" s="129">
        <v>75</v>
      </c>
      <c r="I52" s="137">
        <f>(G52-H52)/H52</f>
        <v>-0.33333333333333331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401</v>
      </c>
      <c r="C53" s="29">
        <v>461</v>
      </c>
      <c r="D53" s="29">
        <v>462</v>
      </c>
      <c r="E53" s="29">
        <v>417</v>
      </c>
      <c r="F53" s="29">
        <v>324</v>
      </c>
      <c r="G53" s="129">
        <v>339</v>
      </c>
      <c r="H53" s="129">
        <v>320</v>
      </c>
      <c r="I53" s="137">
        <f>(G53-H53)/H53</f>
        <v>5.9374999999999997E-2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46</v>
      </c>
      <c r="C55" s="29">
        <v>45</v>
      </c>
      <c r="D55" s="29">
        <v>45</v>
      </c>
      <c r="E55" s="29">
        <v>33</v>
      </c>
      <c r="F55" s="29">
        <v>27</v>
      </c>
      <c r="G55" s="129">
        <v>22</v>
      </c>
      <c r="H55" s="129">
        <v>45</v>
      </c>
      <c r="I55" s="137">
        <f>(G55-H55)/H55</f>
        <v>-0.51111111111111107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90</v>
      </c>
      <c r="B57" s="29">
        <v>43</v>
      </c>
      <c r="C57" s="29">
        <v>42</v>
      </c>
      <c r="D57" s="29">
        <v>40</v>
      </c>
      <c r="E57" s="29">
        <v>38</v>
      </c>
      <c r="F57" s="29">
        <v>33</v>
      </c>
      <c r="G57" s="129">
        <v>31</v>
      </c>
      <c r="H57" s="129">
        <v>42</v>
      </c>
      <c r="I57" s="137">
        <f t="shared" ref="I57:I64" si="16">(G57-H57)/H57</f>
        <v>-0.26190476190476192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45</v>
      </c>
      <c r="C58" s="29">
        <v>48</v>
      </c>
      <c r="D58" s="29">
        <v>46</v>
      </c>
      <c r="E58" s="29">
        <v>34</v>
      </c>
      <c r="F58" s="29">
        <v>27</v>
      </c>
      <c r="G58" s="129">
        <v>25</v>
      </c>
      <c r="H58" s="129">
        <v>48</v>
      </c>
      <c r="I58" s="137">
        <f t="shared" si="16"/>
        <v>-0.47916666666666669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84</v>
      </c>
      <c r="C60" s="29">
        <v>85</v>
      </c>
      <c r="D60" s="29">
        <v>78</v>
      </c>
      <c r="E60" s="29">
        <v>67</v>
      </c>
      <c r="F60" s="29">
        <v>56</v>
      </c>
      <c r="G60" s="129">
        <v>51</v>
      </c>
      <c r="H60" s="129">
        <v>85</v>
      </c>
      <c r="I60" s="137">
        <f t="shared" si="16"/>
        <v>-0.4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34</v>
      </c>
      <c r="C62" s="29">
        <v>28</v>
      </c>
      <c r="D62" s="29">
        <v>30</v>
      </c>
      <c r="E62" s="29">
        <v>23</v>
      </c>
      <c r="F62" s="29">
        <v>22</v>
      </c>
      <c r="G62" s="129">
        <v>15</v>
      </c>
      <c r="H62" s="129">
        <v>41</v>
      </c>
      <c r="I62" s="137">
        <f t="shared" si="16"/>
        <v>-0.63414634146341464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257</v>
      </c>
      <c r="C63" s="29">
        <v>261</v>
      </c>
      <c r="D63" s="29">
        <v>261</v>
      </c>
      <c r="E63" s="29">
        <v>236</v>
      </c>
      <c r="F63" s="29">
        <v>196</v>
      </c>
      <c r="G63" s="129">
        <v>182</v>
      </c>
      <c r="H63" s="129">
        <v>258</v>
      </c>
      <c r="I63" s="137">
        <f t="shared" si="16"/>
        <v>-0.29457364341085274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173</v>
      </c>
      <c r="C64" s="29">
        <v>174</v>
      </c>
      <c r="D64" s="29">
        <v>168</v>
      </c>
      <c r="E64" s="29">
        <v>134</v>
      </c>
      <c r="F64" s="29">
        <v>121</v>
      </c>
      <c r="G64" s="129">
        <v>105</v>
      </c>
      <c r="H64" s="129">
        <v>171</v>
      </c>
      <c r="I64" s="137">
        <f t="shared" si="16"/>
        <v>-0.38596491228070173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106</v>
      </c>
      <c r="B65" s="29">
        <v>133</v>
      </c>
      <c r="C65" s="29">
        <v>151</v>
      </c>
      <c r="D65" s="29">
        <v>138</v>
      </c>
      <c r="E65" s="29">
        <v>127</v>
      </c>
      <c r="F65" s="29">
        <v>110</v>
      </c>
      <c r="G65" s="129">
        <v>97</v>
      </c>
      <c r="H65" s="129">
        <v>178</v>
      </c>
      <c r="I65" s="137">
        <f>(G65-H65)/H65</f>
        <v>-0.4550561797752809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93</v>
      </c>
      <c r="B66" s="29">
        <v>250</v>
      </c>
      <c r="C66" s="29">
        <v>239</v>
      </c>
      <c r="D66" s="29">
        <v>249</v>
      </c>
      <c r="E66" s="29">
        <v>231</v>
      </c>
      <c r="F66" s="29">
        <v>172</v>
      </c>
      <c r="G66" s="129">
        <v>144</v>
      </c>
      <c r="H66" s="129">
        <v>242</v>
      </c>
      <c r="I66" s="137">
        <f>(G66-H66)/H66</f>
        <v>-0.4049586776859504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107</v>
      </c>
      <c r="B68" s="91">
        <v>64</v>
      </c>
      <c r="C68" s="91">
        <v>60</v>
      </c>
      <c r="D68" s="91">
        <v>61</v>
      </c>
      <c r="E68" s="91">
        <v>53</v>
      </c>
      <c r="F68" s="91">
        <v>41</v>
      </c>
      <c r="G68" s="130">
        <v>36</v>
      </c>
      <c r="H68" s="130"/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101</v>
      </c>
      <c r="B70" s="29"/>
      <c r="C70" s="29"/>
      <c r="D70" s="29"/>
      <c r="E70" s="29"/>
      <c r="F70" s="29"/>
      <c r="G70" s="129"/>
      <c r="H70" s="129">
        <v>33</v>
      </c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92</v>
      </c>
      <c r="B71" s="29">
        <v>291</v>
      </c>
      <c r="C71" s="29">
        <v>272</v>
      </c>
      <c r="D71" s="29">
        <v>306</v>
      </c>
      <c r="E71" s="29">
        <v>275</v>
      </c>
      <c r="F71" s="29">
        <v>240</v>
      </c>
      <c r="G71" s="129">
        <v>205</v>
      </c>
      <c r="H71" s="129">
        <v>309</v>
      </c>
      <c r="I71" s="137">
        <f>(G71-H71)/H71</f>
        <v>-0.33656957928802589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480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102</v>
      </c>
      <c r="B73" s="29"/>
      <c r="C73" s="29"/>
      <c r="D73" s="29"/>
      <c r="E73" s="29"/>
      <c r="F73" s="29"/>
      <c r="G73" s="129"/>
      <c r="H73" s="177">
        <v>63</v>
      </c>
      <c r="I73" s="137">
        <f>(G73-H73)/H73</f>
        <v>-1</v>
      </c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327</v>
      </c>
      <c r="C74" s="29">
        <v>327</v>
      </c>
      <c r="D74" s="29">
        <v>340</v>
      </c>
      <c r="E74" s="29">
        <v>304</v>
      </c>
      <c r="F74" s="29">
        <v>265</v>
      </c>
      <c r="G74" s="129">
        <v>243</v>
      </c>
      <c r="H74" s="177">
        <v>334</v>
      </c>
      <c r="I74" s="137">
        <f>(G74-H74)/H74</f>
        <v>-0.27245508982035926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105</v>
      </c>
      <c r="B75" s="173">
        <v>122</v>
      </c>
      <c r="C75" s="173">
        <v>114</v>
      </c>
      <c r="D75" s="173">
        <v>106</v>
      </c>
      <c r="E75" s="173">
        <v>98</v>
      </c>
      <c r="F75" s="173">
        <v>95</v>
      </c>
      <c r="G75" s="171">
        <v>0</v>
      </c>
      <c r="H75" s="178">
        <v>112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Q30" sqref="Q30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120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109</v>
      </c>
      <c r="C3" s="69" t="s">
        <v>111</v>
      </c>
      <c r="D3" s="69" t="s">
        <v>112</v>
      </c>
      <c r="E3" s="69" t="s">
        <v>113</v>
      </c>
      <c r="F3" s="69" t="s">
        <v>115</v>
      </c>
      <c r="G3" s="92" t="s">
        <v>121</v>
      </c>
      <c r="H3" s="161" t="s">
        <v>122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81</v>
      </c>
      <c r="B4" s="73">
        <f t="shared" ref="B4:H4" si="0">(B6+B9+B14)</f>
        <v>2165</v>
      </c>
      <c r="C4" s="73">
        <f t="shared" si="0"/>
        <v>2149</v>
      </c>
      <c r="D4" s="73">
        <f t="shared" si="0"/>
        <v>2071</v>
      </c>
      <c r="E4" s="73">
        <f t="shared" si="0"/>
        <v>2062</v>
      </c>
      <c r="F4" s="93">
        <f t="shared" si="0"/>
        <v>2108</v>
      </c>
      <c r="G4" s="74">
        <f t="shared" si="0"/>
        <v>2046</v>
      </c>
      <c r="H4" s="73">
        <f t="shared" si="0"/>
        <v>2359</v>
      </c>
      <c r="I4" s="75">
        <f>(G4-H4)/H4</f>
        <v>-0.13268334039847393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0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1576</v>
      </c>
      <c r="C6" s="42">
        <f t="shared" si="1"/>
        <v>1586</v>
      </c>
      <c r="D6" s="42">
        <f t="shared" si="1"/>
        <v>1541</v>
      </c>
      <c r="E6" s="42">
        <f t="shared" si="1"/>
        <v>1554</v>
      </c>
      <c r="F6" s="42">
        <f t="shared" si="1"/>
        <v>1611</v>
      </c>
      <c r="G6" s="43">
        <f t="shared" si="1"/>
        <v>1579</v>
      </c>
      <c r="H6" s="76">
        <f>SUM(H7:H7)</f>
        <v>1188</v>
      </c>
      <c r="I6" s="41">
        <f>(G6-H6)/H6</f>
        <v>0.3291245791245791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1576</v>
      </c>
      <c r="C7" s="42">
        <v>1586</v>
      </c>
      <c r="D7" s="42">
        <v>1541</v>
      </c>
      <c r="E7" s="42">
        <v>1554</v>
      </c>
      <c r="F7" s="42">
        <v>1611</v>
      </c>
      <c r="G7" s="43">
        <v>1579</v>
      </c>
      <c r="H7" s="76">
        <v>1188</v>
      </c>
      <c r="I7" s="41">
        <f t="shared" ref="I7:I15" si="2">(G7-H7)/H7</f>
        <v>0.3291245791245791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600</v>
      </c>
      <c r="I9" s="41">
        <f t="shared" si="2"/>
        <v>-1</v>
      </c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354</v>
      </c>
      <c r="I10" s="41">
        <f t="shared" si="2"/>
        <v>-1</v>
      </c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246</v>
      </c>
      <c r="I12" s="41">
        <f t="shared" si="2"/>
        <v>-1</v>
      </c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589</v>
      </c>
      <c r="C14" s="42">
        <f t="shared" si="4"/>
        <v>563</v>
      </c>
      <c r="D14" s="42">
        <f t="shared" si="4"/>
        <v>530</v>
      </c>
      <c r="E14" s="42">
        <f t="shared" si="4"/>
        <v>508</v>
      </c>
      <c r="F14" s="42">
        <f t="shared" si="4"/>
        <v>497</v>
      </c>
      <c r="G14" s="43">
        <f t="shared" si="4"/>
        <v>467</v>
      </c>
      <c r="H14" s="76">
        <f t="shared" si="4"/>
        <v>571</v>
      </c>
      <c r="I14" s="41">
        <f t="shared" si="2"/>
        <v>-0.18213660245183888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589</v>
      </c>
      <c r="C15" s="42">
        <v>563</v>
      </c>
      <c r="D15" s="42">
        <v>530</v>
      </c>
      <c r="E15" s="42">
        <v>508</v>
      </c>
      <c r="F15" s="42">
        <v>497</v>
      </c>
      <c r="G15" s="43">
        <v>467</v>
      </c>
      <c r="H15" s="76">
        <v>571</v>
      </c>
      <c r="I15" s="41">
        <f t="shared" si="2"/>
        <v>-0.18213660245183888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120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109</v>
      </c>
      <c r="C24" s="69" t="s">
        <v>111</v>
      </c>
      <c r="D24" s="69" t="s">
        <v>112</v>
      </c>
      <c r="E24" s="69" t="s">
        <v>113</v>
      </c>
      <c r="F24" s="69" t="s">
        <v>115</v>
      </c>
      <c r="G24" s="71" t="s">
        <v>121</v>
      </c>
      <c r="H24" s="161" t="s">
        <v>122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100</v>
      </c>
      <c r="B26" s="81">
        <f>SUM(B28:B33)</f>
        <v>18370</v>
      </c>
      <c r="C26" s="81">
        <f t="shared" ref="C26:M26" si="5">SUM(C28:C33)</f>
        <v>18282</v>
      </c>
      <c r="D26" s="167">
        <f t="shared" si="5"/>
        <v>18033</v>
      </c>
      <c r="E26" s="167">
        <f t="shared" si="5"/>
        <v>17542</v>
      </c>
      <c r="F26" s="167">
        <f t="shared" si="5"/>
        <v>17127</v>
      </c>
      <c r="G26" s="166">
        <f t="shared" si="5"/>
        <v>16702</v>
      </c>
      <c r="H26" s="180">
        <f t="shared" si="5"/>
        <v>19052</v>
      </c>
      <c r="I26" s="82">
        <f>(G26-H26)/H26</f>
        <v>-0.12334663027503674</v>
      </c>
      <c r="J26" s="180">
        <f t="shared" si="5"/>
        <v>19573</v>
      </c>
      <c r="K26" s="77">
        <f t="shared" si="5"/>
        <v>19626</v>
      </c>
      <c r="L26" s="167">
        <f t="shared" si="5"/>
        <v>19052</v>
      </c>
      <c r="M26" s="166">
        <f t="shared" si="5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147</v>
      </c>
      <c r="C28" s="40">
        <f>Sheet1!C4</f>
        <v>131</v>
      </c>
      <c r="D28" s="42">
        <f>Sheet1!D4</f>
        <v>108</v>
      </c>
      <c r="E28" s="42">
        <f>Sheet1!E4</f>
        <v>245</v>
      </c>
      <c r="F28" s="42">
        <f>Sheet1!F4</f>
        <v>388</v>
      </c>
      <c r="G28" s="43">
        <f>Sheet1!G4</f>
        <v>554</v>
      </c>
      <c r="H28" s="181">
        <f>Sheet1!H4</f>
        <v>151</v>
      </c>
      <c r="I28" s="82">
        <f t="shared" ref="I28:I33" si="6">(G28-H28)/H28</f>
        <v>2.6688741721854305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2221</v>
      </c>
      <c r="C29" s="40">
        <f>Sheet1!C49</f>
        <v>2260</v>
      </c>
      <c r="D29" s="42">
        <f>Sheet1!D49</f>
        <v>2301</v>
      </c>
      <c r="E29" s="42">
        <f>Sheet1!E49</f>
        <v>2091</v>
      </c>
      <c r="F29" s="42">
        <f>Sheet1!F49</f>
        <v>1831</v>
      </c>
      <c r="G29" s="43">
        <f>Sheet1!G49</f>
        <v>1660</v>
      </c>
      <c r="H29" s="181">
        <f>Sheet1!H49</f>
        <v>2724</v>
      </c>
      <c r="I29" s="82">
        <f t="shared" si="6"/>
        <v>-0.39060205580029367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97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1249</v>
      </c>
      <c r="C30" s="40">
        <f>C16+C11+Sheet1!C20+Sheet1!C21+Sheet1!C23+Sheet1!C27+Sheet1!C28+Sheet1!C45+Sheet1!C14+Sheet1!C15+Sheet1!C75</f>
        <v>1188</v>
      </c>
      <c r="D30" s="40">
        <f>D16+D11+Sheet1!D20+Sheet1!D21+Sheet1!D23+Sheet1!D27+Sheet1!D28+Sheet1!D45+Sheet1!D14+Sheet1!D15+Sheet1!D75</f>
        <v>1162</v>
      </c>
      <c r="E30" s="42">
        <f>E16+E11+Sheet1!E20+Sheet1!E21+Sheet1!E23+Sheet1!E27+Sheet1!E28+Sheet1!E45+Sheet1!E14+Sheet1!E15+Sheet1!E75</f>
        <v>1048</v>
      </c>
      <c r="F30" s="42">
        <f>F16+F11+Sheet1!F20+Sheet1!F21+Sheet1!F23+Sheet1!F27+Sheet1!F28+Sheet1!F45+Sheet1!F14+Sheet1!F15+Sheet1!F75</f>
        <v>1032</v>
      </c>
      <c r="G30" s="43">
        <f>G16+G11+Sheet1!G20+Sheet1!G21+Sheet1!G23+Sheet1!G27+Sheet1!G28+Sheet1!G45+Sheet1!G14+Sheet1!G15+Sheet1!G75</f>
        <v>910</v>
      </c>
      <c r="H30" s="43">
        <f>H16+H11+Sheet1!H20+Sheet1!H21+Sheet1!H23+Sheet1!H27+Sheet1!H28+Sheet1!H45+Sheet1!H14+Sheet1!H15+Sheet1!H75</f>
        <v>1301</v>
      </c>
      <c r="I30" s="82">
        <f t="shared" si="6"/>
        <v>-0.30053804765564951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9291</v>
      </c>
      <c r="C31" s="40">
        <f>C15+C10+C7+Sheet1!C36+Sheet1!C34+Sheet1!C32+Sheet1!C30+Sheet1!C26+Sheet1!C6+Sheet1!C41</f>
        <v>9289</v>
      </c>
      <c r="D31" s="42">
        <f>D15+D10+D7+Sheet1!D36+Sheet1!D34+Sheet1!D32+Sheet1!D30+Sheet1!D26+Sheet1!D6+Sheet1!D41</f>
        <v>9146</v>
      </c>
      <c r="E31" s="42">
        <f>E15+E10+E7+Sheet1!E36+Sheet1!E34+Sheet1!E32+Sheet1!E30+Sheet1!E26+Sheet1!E6+Sheet1!E41</f>
        <v>8798</v>
      </c>
      <c r="F31" s="42">
        <f>F15+F10+F7+Sheet1!F36+Sheet1!F34+Sheet1!F32+Sheet1!F30+Sheet1!F26+Sheet1!F6+Sheet1!F41</f>
        <v>8526</v>
      </c>
      <c r="G31" s="43">
        <f>G15+G10+G7+Sheet1!G36+Sheet1!G34+Sheet1!G32+Sheet1!G30+Sheet1!G26+Sheet1!G6+Sheet1!G41</f>
        <v>8210</v>
      </c>
      <c r="H31" s="43">
        <f>H15+H10+H7+Sheet1!H36+Sheet1!H34+Sheet1!H32+Sheet1!H30+Sheet1!H26+Sheet1!H6+Sheet1!H41</f>
        <v>9201</v>
      </c>
      <c r="I31" s="82">
        <f t="shared" si="6"/>
        <v>-0.1077056841647647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4509</v>
      </c>
      <c r="C32" s="40">
        <f>Sheet1!C39+Sheet1!C19+Sheet1!C16+Sheet1!C9</f>
        <v>4612</v>
      </c>
      <c r="D32" s="42">
        <f>Sheet1!D39+Sheet1!D19+Sheet1!D16+Sheet1!D9</f>
        <v>4590</v>
      </c>
      <c r="E32" s="42">
        <f>Sheet1!E39+Sheet1!E19+Sheet1!E16+Sheet1!E9</f>
        <v>4550</v>
      </c>
      <c r="F32" s="42">
        <f>Sheet1!F39+Sheet1!F19+Sheet1!F16+Sheet1!F9</f>
        <v>4222</v>
      </c>
      <c r="G32" s="43">
        <f>Sheet1!G39+Sheet1!G19+Sheet1!G16+Sheet1!G9</f>
        <v>4290</v>
      </c>
      <c r="H32" s="181">
        <f>Sheet1!H39+Sheet1!H19+Sheet1!H16+Sheet1!H9</f>
        <v>4218</v>
      </c>
      <c r="I32" s="82">
        <f t="shared" si="6"/>
        <v>1.7069701280227598E-2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953</v>
      </c>
      <c r="C33" s="52">
        <f>C12+Sheet1!C10+Sheet1!C22+Sheet1!C40+Sheet1!C13+Sheet1!C42+Sheet1!C43</f>
        <v>802</v>
      </c>
      <c r="D33" s="51">
        <f>D12+Sheet1!D10+Sheet1!D22+Sheet1!D40+Sheet1!D13+Sheet1!D42+Sheet1!D43</f>
        <v>726</v>
      </c>
      <c r="E33" s="51">
        <f>E12+Sheet1!E10+Sheet1!E22+Sheet1!E40+Sheet1!E13+Sheet1!E42+Sheet1!E43</f>
        <v>810</v>
      </c>
      <c r="F33" s="51">
        <f>F12+Sheet1!F10+Sheet1!F22+Sheet1!F40+Sheet1!F13+Sheet1!F42+Sheet1!F43</f>
        <v>1128</v>
      </c>
      <c r="G33" s="53">
        <f>G12+Sheet1!G10+Sheet1!G22+Sheet1!G40+Sheet1!G13+Sheet1!G42+Sheet1!G43</f>
        <v>1078</v>
      </c>
      <c r="H33" s="182">
        <f>H12+Sheet1!H10+Sheet1!H22+Sheet1!H40+Sheet1!H13+Sheet1!H42+Sheet1!H43</f>
        <v>1457</v>
      </c>
      <c r="I33" s="83">
        <f t="shared" si="6"/>
        <v>-0.26012354152367878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80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8" zoomScaleNormal="100" workbookViewId="0">
      <selection activeCell="N22" sqref="N22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123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109</v>
      </c>
      <c r="C2" s="35" t="s">
        <v>111</v>
      </c>
      <c r="D2" s="35" t="s">
        <v>112</v>
      </c>
      <c r="E2" s="35" t="s">
        <v>113</v>
      </c>
      <c r="F2" s="36" t="s">
        <v>115</v>
      </c>
      <c r="G2" s="36" t="s">
        <v>121</v>
      </c>
      <c r="H2" s="160" t="s">
        <v>124</v>
      </c>
      <c r="I2" s="37"/>
    </row>
    <row r="3" spans="1:9" x14ac:dyDescent="0.25">
      <c r="A3" s="38" t="s">
        <v>2</v>
      </c>
      <c r="B3" s="164">
        <v>610</v>
      </c>
      <c r="C3" s="164">
        <v>559</v>
      </c>
      <c r="D3" s="164">
        <v>439</v>
      </c>
      <c r="E3" s="164">
        <v>139</v>
      </c>
      <c r="F3" s="163">
        <v>165</v>
      </c>
      <c r="G3" s="163">
        <v>237</v>
      </c>
      <c r="H3" s="39">
        <v>660</v>
      </c>
      <c r="I3" s="41">
        <f>(G3-H3)/H3</f>
        <v>-0.64090909090909087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730</v>
      </c>
      <c r="C5" s="44">
        <f t="shared" si="0"/>
        <v>647</v>
      </c>
      <c r="D5" s="44">
        <f t="shared" si="0"/>
        <v>688</v>
      </c>
      <c r="E5" s="44">
        <f t="shared" si="0"/>
        <v>630</v>
      </c>
      <c r="F5" s="45">
        <f t="shared" si="0"/>
        <v>580</v>
      </c>
      <c r="G5" s="45">
        <f t="shared" si="0"/>
        <v>662</v>
      </c>
      <c r="H5" s="45">
        <f t="shared" si="0"/>
        <v>633</v>
      </c>
      <c r="I5" s="41">
        <f>(G5-H5)/H5</f>
        <v>4.5813586097946286E-2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268</v>
      </c>
      <c r="C7" s="42">
        <f t="shared" si="1"/>
        <v>203</v>
      </c>
      <c r="D7" s="42">
        <f t="shared" si="1"/>
        <v>242</v>
      </c>
      <c r="E7" s="42">
        <f t="shared" si="1"/>
        <v>211</v>
      </c>
      <c r="F7" s="43">
        <f t="shared" si="1"/>
        <v>165</v>
      </c>
      <c r="G7" s="43">
        <f t="shared" si="1"/>
        <v>263</v>
      </c>
      <c r="H7" s="43">
        <f t="shared" si="1"/>
        <v>178</v>
      </c>
      <c r="I7" s="41">
        <f>(G7-H7)/H7</f>
        <v>0.47752808988764045</v>
      </c>
    </row>
    <row r="8" spans="1:9" x14ac:dyDescent="0.25">
      <c r="A8" s="38" t="s">
        <v>5</v>
      </c>
      <c r="B8" s="48">
        <v>249</v>
      </c>
      <c r="C8" s="48">
        <v>196</v>
      </c>
      <c r="D8" s="48">
        <v>227</v>
      </c>
      <c r="E8" s="48">
        <v>187</v>
      </c>
      <c r="F8" s="49">
        <v>156</v>
      </c>
      <c r="G8" s="49">
        <v>253</v>
      </c>
      <c r="H8" s="49">
        <v>161</v>
      </c>
      <c r="I8" s="41">
        <f>(G8-H8)/H8</f>
        <v>0.5714285714285714</v>
      </c>
    </row>
    <row r="9" spans="1:9" x14ac:dyDescent="0.25">
      <c r="A9" s="38" t="s">
        <v>6</v>
      </c>
      <c r="B9" s="48">
        <v>19</v>
      </c>
      <c r="C9" s="48">
        <v>7</v>
      </c>
      <c r="D9" s="48">
        <v>15</v>
      </c>
      <c r="E9" s="48">
        <v>24</v>
      </c>
      <c r="F9" s="49">
        <v>9</v>
      </c>
      <c r="G9" s="49">
        <v>10</v>
      </c>
      <c r="H9" s="49">
        <v>17</v>
      </c>
      <c r="I9" s="41">
        <f>(G9-H9)/H9</f>
        <v>-0.41176470588235292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366</v>
      </c>
      <c r="C11" s="48">
        <v>363</v>
      </c>
      <c r="D11" s="48">
        <v>386</v>
      </c>
      <c r="E11" s="48">
        <v>362</v>
      </c>
      <c r="F11" s="49">
        <v>343</v>
      </c>
      <c r="G11" s="49">
        <v>305</v>
      </c>
      <c r="H11" s="49">
        <v>368</v>
      </c>
      <c r="I11" s="41">
        <f>(G11-H11)/H11</f>
        <v>-0.17119565217391305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96</v>
      </c>
      <c r="C13" s="51">
        <v>81</v>
      </c>
      <c r="D13" s="51">
        <v>60</v>
      </c>
      <c r="E13" s="51">
        <v>57</v>
      </c>
      <c r="F13" s="53">
        <v>72</v>
      </c>
      <c r="G13" s="53">
        <v>94</v>
      </c>
      <c r="H13" s="53">
        <v>87</v>
      </c>
      <c r="I13" s="152">
        <f>(G13-H13)/H13</f>
        <v>8.0459770114942528E-2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5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5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5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110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7463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8239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1289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topLeftCell="A14" workbookViewId="0">
      <selection activeCell="R36" sqref="R36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108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79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116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117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2019</v>
      </c>
      <c r="F10" s="104"/>
      <c r="G10" s="124">
        <v>2020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19052</v>
      </c>
      <c r="F12" s="122"/>
      <c r="G12" s="125">
        <f>Sheet1!G3</f>
        <v>16702</v>
      </c>
      <c r="H12" s="106">
        <f>Sheet1!I3</f>
        <v>-0.12334663027503674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151</v>
      </c>
      <c r="F13" s="105"/>
      <c r="G13" s="121">
        <f>Sheet1!G4</f>
        <v>554</v>
      </c>
      <c r="H13" s="106">
        <f>Sheet1!I4</f>
        <v>2.6688741721854305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16430</v>
      </c>
      <c r="F14" s="105"/>
      <c r="G14" s="121">
        <f>Sheet1!$G$5</f>
        <v>14102</v>
      </c>
      <c r="H14" s="106">
        <f>Sheet1!I5</f>
        <v>-0.14169202678027998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2359</v>
      </c>
      <c r="F15" s="105"/>
      <c r="G15" s="121">
        <f>Sheet2!$G$4</f>
        <v>2046</v>
      </c>
      <c r="H15" s="106">
        <f>Sheet2!I4</f>
        <v>-0.13268334039847393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99</v>
      </c>
      <c r="D16" s="6"/>
      <c r="E16" s="97">
        <f>Sheet1!H75</f>
        <v>112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118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2019</v>
      </c>
      <c r="F19" s="103"/>
      <c r="G19" s="150">
        <v>2020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660</v>
      </c>
      <c r="F20" s="105"/>
      <c r="G20" s="157">
        <f>Sheet3!G3</f>
        <v>237</v>
      </c>
      <c r="H20" s="118">
        <f>Sheet3!I3</f>
        <v>-0.64090909090909087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119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2019</v>
      </c>
      <c r="F25" s="103"/>
      <c r="G25" s="127">
        <v>2020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161</v>
      </c>
      <c r="F27" s="105"/>
      <c r="G27" s="121">
        <f>Sheet3!G8</f>
        <v>253</v>
      </c>
      <c r="H27" s="106">
        <f>Sheet3!I8</f>
        <v>0.5714285714285714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17</v>
      </c>
      <c r="F28" s="105"/>
      <c r="G28" s="121">
        <f>Sheet3!G9</f>
        <v>10</v>
      </c>
      <c r="H28" s="106">
        <f>Sheet3!I9</f>
        <v>-0.41176470588235292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178</v>
      </c>
      <c r="F29" s="122"/>
      <c r="G29" s="125">
        <f>Sheet3!G7</f>
        <v>263</v>
      </c>
      <c r="H29" s="123">
        <f>Sheet3!I7</f>
        <v>0.47752808988764045</v>
      </c>
      <c r="I29" s="108" t="str">
        <f t="shared" si="0"/>
        <v>increase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368</v>
      </c>
      <c r="F30" s="105"/>
      <c r="G30" s="121">
        <f>Sheet3!G11</f>
        <v>305</v>
      </c>
      <c r="H30" s="106">
        <f>Sheet3!I11</f>
        <v>-0.17119565217391305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87</v>
      </c>
      <c r="F31" s="105"/>
      <c r="G31" s="121">
        <f>Sheet3!G13</f>
        <v>94</v>
      </c>
      <c r="H31" s="106">
        <f>Sheet3!I13</f>
        <v>8.0459770114942528E-2</v>
      </c>
      <c r="I31" s="104" t="str">
        <f t="shared" si="0"/>
        <v>increase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633</v>
      </c>
      <c r="F32" s="103"/>
      <c r="G32" s="125">
        <f>Sheet3!G5</f>
        <v>662</v>
      </c>
      <c r="H32" s="123">
        <f>Sheet3!I5</f>
        <v>4.5813586097946286E-2</v>
      </c>
      <c r="I32" s="108" t="str">
        <f t="shared" si="0"/>
        <v>increase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82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104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103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98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94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15" t="s">
        <v>125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2020-06-15T13:34:14Z</cp:lastPrinted>
  <dcterms:created xsi:type="dcterms:W3CDTF">1998-03-05T15:19:01Z</dcterms:created>
  <dcterms:modified xsi:type="dcterms:W3CDTF">2020-08-05T13:00:45Z</dcterms:modified>
</cp:coreProperties>
</file>