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HQ\PolPlng\PolAnalysis\Debra\IPs, Admissions, Releases Reports\Updated MR's\"/>
    </mc:Choice>
  </mc:AlternateContent>
  <bookViews>
    <workbookView xWindow="0" yWindow="0" windowWidth="20490" windowHeight="7755" activeTab="3"/>
  </bookViews>
  <sheets>
    <sheet name="Sheet1" sheetId="2" r:id="rId1"/>
    <sheet name="Sheet2" sheetId="3" r:id="rId2"/>
    <sheet name="Sheet3" sheetId="4" r:id="rId3"/>
    <sheet name="Sheet4" sheetId="5" r:id="rId4"/>
  </sheets>
  <externalReferences>
    <externalReference r:id="rId5"/>
  </externalReferences>
  <definedNames>
    <definedName name="_xlnm.Print_Area" localSheetId="1">Sheet2!$A$1:$M$37</definedName>
  </definedNames>
  <calcPr calcId="152511" calcMode="manual" iterateDelta="9.9999999974897903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2" l="1"/>
  <c r="K5" i="2"/>
  <c r="J5" i="2"/>
  <c r="M47" i="2"/>
  <c r="L47" i="2"/>
  <c r="K47" i="2"/>
  <c r="J47" i="2"/>
  <c r="M43" i="2"/>
  <c r="L43" i="2"/>
  <c r="K43" i="2"/>
  <c r="J43" i="2"/>
  <c r="M37" i="2"/>
  <c r="L37" i="2"/>
  <c r="K37" i="2"/>
  <c r="J37" i="2"/>
  <c r="M26" i="2"/>
  <c r="L26" i="2"/>
  <c r="K26" i="2"/>
  <c r="J26" i="2"/>
  <c r="M22" i="2"/>
  <c r="L22" i="2"/>
  <c r="K22" i="2"/>
  <c r="J22" i="2"/>
  <c r="M11" i="2"/>
  <c r="L11" i="2"/>
  <c r="K11" i="2"/>
  <c r="J11" i="2"/>
  <c r="M7" i="2"/>
  <c r="L7" i="2"/>
  <c r="K7" i="2"/>
  <c r="J7" i="2"/>
  <c r="M5" i="2"/>
  <c r="J14" i="3"/>
  <c r="L6" i="3"/>
  <c r="K6" i="3"/>
  <c r="M4" i="3"/>
  <c r="L4" i="3"/>
  <c r="K4" i="3"/>
  <c r="J4" i="3"/>
  <c r="M33" i="3"/>
  <c r="L33" i="3"/>
  <c r="K33" i="3"/>
  <c r="J33" i="3"/>
  <c r="M32" i="3"/>
  <c r="L32" i="3"/>
  <c r="K32" i="3"/>
  <c r="J32" i="3"/>
  <c r="M31" i="3"/>
  <c r="M26" i="3" s="1"/>
  <c r="L31" i="3"/>
  <c r="K31" i="3"/>
  <c r="J31" i="3"/>
  <c r="M30" i="3"/>
  <c r="L30" i="3"/>
  <c r="K30" i="3"/>
  <c r="J30" i="3"/>
  <c r="M29" i="3"/>
  <c r="L29" i="3"/>
  <c r="K29" i="3"/>
  <c r="J29" i="3"/>
  <c r="M28" i="3"/>
  <c r="L28" i="3"/>
  <c r="K28" i="3"/>
  <c r="J28" i="3"/>
  <c r="L26" i="3"/>
  <c r="K26" i="3"/>
  <c r="J26" i="3"/>
  <c r="F27" i="4"/>
  <c r="E27" i="4"/>
  <c r="D27" i="4"/>
  <c r="D25" i="4" s="1"/>
  <c r="C27" i="4"/>
  <c r="C25" i="4" s="1"/>
  <c r="B27" i="4"/>
  <c r="F25" i="4"/>
  <c r="E25" i="4"/>
  <c r="B25" i="4"/>
  <c r="F45" i="4" l="1"/>
  <c r="F5" i="2" l="1"/>
  <c r="F8" i="4"/>
  <c r="F6" i="4"/>
  <c r="H7" i="2" l="1"/>
  <c r="I39" i="2"/>
  <c r="E16" i="5" l="1"/>
  <c r="G16" i="5"/>
  <c r="E17" i="5"/>
  <c r="E25" i="5"/>
  <c r="G25" i="5"/>
  <c r="E34" i="5"/>
  <c r="G34" i="5"/>
  <c r="H34" i="5"/>
  <c r="I34" i="5" s="1"/>
  <c r="E35" i="5"/>
  <c r="G35" i="5"/>
  <c r="E37" i="5"/>
  <c r="G37" i="5"/>
  <c r="E38" i="5"/>
  <c r="G38" i="5"/>
  <c r="I4" i="4"/>
  <c r="H25" i="5" s="1"/>
  <c r="I25" i="5" s="1"/>
  <c r="G8" i="4"/>
  <c r="G36" i="5" s="1"/>
  <c r="H8" i="4"/>
  <c r="H6" i="4" s="1"/>
  <c r="E39" i="5" s="1"/>
  <c r="I9" i="4"/>
  <c r="I10" i="4"/>
  <c r="H35" i="5" s="1"/>
  <c r="I35" i="5" s="1"/>
  <c r="I12" i="4"/>
  <c r="H37" i="5" s="1"/>
  <c r="I37" i="5" s="1"/>
  <c r="I14" i="4"/>
  <c r="H38" i="5" s="1"/>
  <c r="I38" i="5" s="1"/>
  <c r="B45" i="4"/>
  <c r="B43" i="4" s="1"/>
  <c r="C45" i="4"/>
  <c r="C43" i="4" s="1"/>
  <c r="D45" i="4"/>
  <c r="D43" i="4" s="1"/>
  <c r="E45" i="4"/>
  <c r="E43" i="4" s="1"/>
  <c r="G4" i="3"/>
  <c r="G18" i="5" s="1"/>
  <c r="H4" i="3"/>
  <c r="H5" i="2" s="1"/>
  <c r="E15" i="5" s="1"/>
  <c r="I6" i="3"/>
  <c r="I7" i="3"/>
  <c r="G28" i="3"/>
  <c r="H28" i="3"/>
  <c r="G30" i="3"/>
  <c r="H30" i="3"/>
  <c r="G31" i="3"/>
  <c r="H31" i="3"/>
  <c r="G32" i="3"/>
  <c r="H32" i="3"/>
  <c r="G33" i="3"/>
  <c r="H33" i="3"/>
  <c r="I6" i="2"/>
  <c r="H16" i="5" s="1"/>
  <c r="I16" i="5" s="1"/>
  <c r="I9" i="2"/>
  <c r="G11" i="2"/>
  <c r="H11" i="2"/>
  <c r="I12" i="2"/>
  <c r="I14" i="2"/>
  <c r="I20" i="2"/>
  <c r="G22" i="2"/>
  <c r="H22" i="2"/>
  <c r="I23" i="2"/>
  <c r="I24" i="2"/>
  <c r="G26" i="2"/>
  <c r="H26" i="2"/>
  <c r="I27" i="2"/>
  <c r="I29" i="2"/>
  <c r="I31" i="2"/>
  <c r="I35" i="2"/>
  <c r="G37" i="2"/>
  <c r="H37" i="2"/>
  <c r="I38" i="2"/>
  <c r="I41" i="2"/>
  <c r="G43" i="2"/>
  <c r="H43" i="2"/>
  <c r="I44" i="2"/>
  <c r="I45" i="2"/>
  <c r="G47" i="2"/>
  <c r="G29" i="3" s="1"/>
  <c r="H47" i="2"/>
  <c r="H29" i="3" s="1"/>
  <c r="I51" i="2"/>
  <c r="I52" i="2"/>
  <c r="I53" i="2"/>
  <c r="I54" i="2"/>
  <c r="I55" i="2"/>
  <c r="I56" i="2"/>
  <c r="I57" i="2"/>
  <c r="I58" i="2"/>
  <c r="I59" i="2"/>
  <c r="I60" i="2"/>
  <c r="I61" i="2"/>
  <c r="I63" i="2"/>
  <c r="I66" i="2"/>
  <c r="I28" i="3" l="1"/>
  <c r="I37" i="2"/>
  <c r="I26" i="2"/>
  <c r="I30" i="3"/>
  <c r="I32" i="3"/>
  <c r="I31" i="3"/>
  <c r="E36" i="5"/>
  <c r="I8" i="4"/>
  <c r="H36" i="5" s="1"/>
  <c r="I36" i="5" s="1"/>
  <c r="G26" i="3"/>
  <c r="I29" i="3"/>
  <c r="E18" i="5"/>
  <c r="I4" i="3"/>
  <c r="H18" i="5" s="1"/>
  <c r="I18" i="5" s="1"/>
  <c r="I47" i="2"/>
  <c r="I43" i="2"/>
  <c r="I33" i="3"/>
  <c r="I22" i="2"/>
  <c r="I11" i="2"/>
  <c r="H26" i="3"/>
  <c r="G6" i="4"/>
  <c r="G7" i="2"/>
  <c r="G17" i="5" s="1"/>
  <c r="I6" i="4" l="1"/>
  <c r="H39" i="5" s="1"/>
  <c r="I39" i="5" s="1"/>
  <c r="G39" i="5"/>
  <c r="I26" i="3"/>
  <c r="I7" i="2"/>
  <c r="H17" i="5" s="1"/>
  <c r="I17" i="5" s="1"/>
  <c r="G5" i="2"/>
  <c r="I5" i="2" l="1"/>
  <c r="H15" i="5" s="1"/>
  <c r="I15" i="5" s="1"/>
  <c r="G15" i="5"/>
</calcChain>
</file>

<file path=xl/sharedStrings.xml><?xml version="1.0" encoding="utf-8"?>
<sst xmlns="http://schemas.openxmlformats.org/spreadsheetml/2006/main" count="169" uniqueCount="127">
  <si>
    <t>REENTRY - STAYING CONNECTED</t>
  </si>
  <si>
    <t>Tully House</t>
  </si>
  <si>
    <t>Urban Renewal Corp.Work Release Program-1</t>
  </si>
  <si>
    <t>Talbot Hall (Male)</t>
  </si>
  <si>
    <t>Kintock Newark (Male) Correctional Treatment Program</t>
  </si>
  <si>
    <t>Urban Renewal Corp.Work Release Program-2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</si>
  <si>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</si>
  <si>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</si>
  <si>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</si>
  <si>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</si>
  <si>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</si>
  <si>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</si>
  <si>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</si>
  <si>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</si>
  <si>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</si>
  <si>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</si>
  <si>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</si>
  <si>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</si>
  <si>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Bo Robinson Columbus House</t>
  </si>
  <si>
    <t>Emergency Medical Home Confinement Furlough</t>
  </si>
  <si>
    <t>CONTR. HALFWAY HOUSE (SL I) - RCRP</t>
  </si>
  <si>
    <t>RHU (SL V)</t>
  </si>
  <si>
    <t>Main (SL II)</t>
  </si>
  <si>
    <t xml:space="preserve">EDNA MAHAN </t>
  </si>
  <si>
    <t>Delta Unit (SL V)- D Unit</t>
  </si>
  <si>
    <t>Fresh Start Program</t>
  </si>
  <si>
    <t>RHU 1,2,3 and 4 (SL V)</t>
  </si>
  <si>
    <t>Main (SL IV)</t>
  </si>
  <si>
    <t xml:space="preserve">NORTHERN STATE </t>
  </si>
  <si>
    <t xml:space="preserve">SOUTH WOODS (SL III)   </t>
  </si>
  <si>
    <t>SOUTHERN STATE (SL III)</t>
  </si>
  <si>
    <t>MID-STATE (SL III)</t>
  </si>
  <si>
    <t>Blue Roof (SL II)</t>
  </si>
  <si>
    <t>Bayside Farm (SL II)</t>
  </si>
  <si>
    <t>Main (SL III)</t>
  </si>
  <si>
    <t>BAYSIDE STATE PRISON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</si>
  <si>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</si>
  <si>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</si>
  <si>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</si>
  <si>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</si>
  <si>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</si>
  <si>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</si>
  <si>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PC/RHU (3DD) (SL V)</t>
  </si>
  <si>
    <t>JF Annex (SL II)</t>
  </si>
  <si>
    <t>NEW JERSEY STATE PRISON</t>
  </si>
  <si>
    <t>ADLT DIAG &amp; TRT CTR (SL III)</t>
  </si>
  <si>
    <t>PRISON COMPLEX</t>
  </si>
  <si>
    <t>STATE OFFENDERS IN COUNTY FACILITIES</t>
  </si>
  <si>
    <t>Aug</t>
  </si>
  <si>
    <t>By Fiscal Year - (06/30/XX)</t>
  </si>
  <si>
    <t>By Percent Change</t>
  </si>
  <si>
    <t>By Month 2023 - 2024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</si>
  <si>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</si>
  <si>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</si>
  <si>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</si>
  <si>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</si>
  <si>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</si>
  <si>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</si>
  <si>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</si>
  <si>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</si>
  <si>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</si>
  <si>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</si>
  <si>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</si>
  <si>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</si>
  <si>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</si>
  <si>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</si>
  <si>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</si>
  <si>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</si>
  <si>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</si>
  <si>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</si>
  <si>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</si>
  <si>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</t>
  </si>
  <si>
    <t>DISCHARGE AT MAX c/</t>
  </si>
  <si>
    <t>Female</t>
  </si>
  <si>
    <t xml:space="preserve">Male </t>
  </si>
  <si>
    <t>PAROLES</t>
  </si>
  <si>
    <t>TOTAL RELEASES</t>
  </si>
  <si>
    <t>TOTAL ADMISSIONS b/</t>
  </si>
  <si>
    <t>ADMISSIONS AND RELEASES BY CALENDAR YEAR (2019 - 2023)</t>
  </si>
  <si>
    <t xml:space="preserve">   OTHER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</si>
  <si>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</si>
  <si>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</si>
  <si>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</si>
  <si>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</si>
  <si>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ADMISSIONS b/</t>
  </si>
  <si>
    <t>ADMISSIONS AND RELEASES BY MONTH 2023 - 2024</t>
  </si>
  <si>
    <t>Office of Compliance and Stratigic Planning</t>
  </si>
  <si>
    <t xml:space="preserve">     entered into the database each month.</t>
  </si>
  <si>
    <t>b/  ADMISSIONS include commitments, parole returns for technical violation and prison and correctional returns from escape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</si>
  <si>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</si>
  <si>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</si>
  <si>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NOTES:   DEFINITIONS OF INCARCERATED PERSONS INCLUDED IN COUNTS</t>
  </si>
  <si>
    <t>Total Releases</t>
  </si>
  <si>
    <t>Other Releases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</si>
  <si>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</si>
  <si>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</si>
  <si>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</si>
  <si>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</si>
  <si>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</si>
  <si>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</si>
  <si>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</si>
  <si>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</si>
  <si>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Jurisdictional population</t>
  </si>
  <si>
    <t>INCARCERATED PERSONS, ADMISSIONS, AND RELEASES</t>
  </si>
  <si>
    <t>Victoria Kuhn, Esq. Commissioner</t>
  </si>
  <si>
    <t xml:space="preserve">New Jersey Department of Corrections </t>
  </si>
  <si>
    <t>Mar</t>
  </si>
  <si>
    <t>Apr</t>
  </si>
  <si>
    <t>May</t>
  </si>
  <si>
    <t>June</t>
  </si>
  <si>
    <t>Jul</t>
  </si>
  <si>
    <t>August 2023</t>
  </si>
  <si>
    <t>July</t>
  </si>
  <si>
    <t>August 2023 % Change</t>
  </si>
  <si>
    <t>AUGUST 2024</t>
  </si>
  <si>
    <t>INCARCERATED PERSONS COUNTS ON AUGUST 30TH</t>
  </si>
  <si>
    <t>ADMISSIONS DURING AUGUST</t>
  </si>
  <si>
    <t>RELEASES DURING AUGUST</t>
  </si>
  <si>
    <t>Data reflects counts of Admissions and Releases as of August 30, 2024</t>
  </si>
  <si>
    <t>State IP's in county facilities</t>
  </si>
  <si>
    <t>IP's Discharged at Max</t>
  </si>
  <si>
    <t>a/  INCARCERATED PERSONS ("IP's") include inmates in institutions on the last day of the reporting period.</t>
  </si>
  <si>
    <t xml:space="preserve">     Jurisdictional population is the total of state IP's housed in the prison complex, youth facility and in county jails. </t>
  </si>
  <si>
    <t xml:space="preserve">c/  DISCHARGE AT MAX includes IP's released upon expiration of maximum sentence and IP's released under the </t>
  </si>
  <si>
    <t xml:space="preserve">    No Early Release Act (NERA). However, IP's released under NERA are supervised by parole: first degree offenses during </t>
  </si>
  <si>
    <t xml:space="preserve">    five years; second degree offenses during three years.</t>
  </si>
  <si>
    <t>TOTAL INCARCERATED PERSONS 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</si>
</sst>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10"/>
      <name val="Helv"/>
    </font>
    <font>
      <sz val="9"/>
      <name val="Helv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b/>
      <u/>
      <sz val="11"/>
      <name val="Times New Roman"/>
      <family val="1"/>
    </font>
    <font>
      <sz val="12"/>
      <name val="Times New Roman"/>
      <family val="1"/>
    </font>
    <font>
      <sz val="11"/>
      <name val="Helv"/>
    </font>
  </fonts>
  <fills count="11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  <fill>
      <patternFill patternType="gray125">
        <bgColor theme="0"/>
      </patternFill>
    </fill>
    <fill>
      <patternFill patternType="solid">
        <fgColor rgb="FFCCFFFF"/>
        <bgColor rgb="FF000000"/>
      </patternFill>
    </fill>
  </fills>
  <borders count="6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9" fontId="4" fillId="0" borderId="0" applyFont="0" applyFill="0" applyBorder="0" applyAlignment="0" applyProtection="0"/>
  </cellStyleXfs>
  <cellXfs count="329">
    <xf numFmtId="0" fontId="0" fillId="0" borderId="0" xfId="0"/>
    <xf numFmtId="0" fontId="2" fillId="0" borderId="0" xfId="1" applyFont="1"/>
    <xf numFmtId="0" fontId="2" fillId="0" borderId="0" xfId="1" applyFont="1" applyBorder="1"/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9" fontId="3" fillId="2" borderId="1" xfId="2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/>
    </xf>
    <xf numFmtId="0" fontId="3" fillId="0" borderId="7" xfId="1" applyFont="1" applyBorder="1" applyAlignment="1">
      <alignment horizontal="center"/>
    </xf>
    <xf numFmtId="9" fontId="3" fillId="0" borderId="6" xfId="2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7" xfId="1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3" fillId="0" borderId="10" xfId="1" applyFont="1" applyBorder="1"/>
    <xf numFmtId="0" fontId="3" fillId="2" borderId="6" xfId="1" applyFont="1" applyFill="1" applyBorder="1" applyAlignment="1">
      <alignment horizontal="center"/>
    </xf>
    <xf numFmtId="0" fontId="3" fillId="2" borderId="7" xfId="1" applyFont="1" applyFill="1" applyBorder="1" applyAlignment="1">
      <alignment horizontal="center"/>
    </xf>
    <xf numFmtId="9" fontId="3" fillId="2" borderId="6" xfId="2" applyFont="1" applyFill="1" applyBorder="1" applyAlignment="1">
      <alignment horizontal="center"/>
    </xf>
    <xf numFmtId="0" fontId="3" fillId="2" borderId="9" xfId="1" applyFont="1" applyFill="1" applyBorder="1" applyAlignment="1">
      <alignment horizontal="center"/>
    </xf>
    <xf numFmtId="0" fontId="3" fillId="0" borderId="9" xfId="1" applyNumberFormat="1" applyFont="1" applyBorder="1" applyAlignment="1">
      <alignment horizontal="center"/>
    </xf>
    <xf numFmtId="0" fontId="5" fillId="4" borderId="6" xfId="1" applyFont="1" applyFill="1" applyBorder="1" applyAlignment="1">
      <alignment horizontal="center"/>
    </xf>
    <xf numFmtId="0" fontId="5" fillId="4" borderId="7" xfId="1" applyFont="1" applyFill="1" applyBorder="1" applyAlignment="1">
      <alignment horizontal="center"/>
    </xf>
    <xf numFmtId="0" fontId="5" fillId="4" borderId="8" xfId="1" applyFont="1" applyFill="1" applyBorder="1" applyAlignment="1">
      <alignment horizontal="center"/>
    </xf>
    <xf numFmtId="9" fontId="5" fillId="4" borderId="6" xfId="2" applyFont="1" applyFill="1" applyBorder="1" applyAlignment="1">
      <alignment horizontal="center"/>
    </xf>
    <xf numFmtId="0" fontId="5" fillId="4" borderId="9" xfId="1" applyFont="1" applyFill="1" applyBorder="1" applyAlignment="1">
      <alignment horizontal="center"/>
    </xf>
    <xf numFmtId="0" fontId="5" fillId="4" borderId="0" xfId="1" applyFont="1" applyFill="1" applyBorder="1" applyAlignment="1">
      <alignment horizontal="center"/>
    </xf>
    <xf numFmtId="0" fontId="5" fillId="3" borderId="5" xfId="1" applyFont="1" applyFill="1" applyBorder="1"/>
    <xf numFmtId="0" fontId="3" fillId="0" borderId="0" xfId="1" applyFont="1" applyFill="1" applyBorder="1" applyAlignment="1">
      <alignment horizontal="center"/>
    </xf>
    <xf numFmtId="0" fontId="5" fillId="3" borderId="5" xfId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0" xfId="1" applyFont="1" applyFill="1" applyBorder="1"/>
    <xf numFmtId="0" fontId="5" fillId="4" borderId="11" xfId="1" applyFont="1" applyFill="1" applyBorder="1" applyAlignment="1">
      <alignment horizontal="center"/>
    </xf>
    <xf numFmtId="0" fontId="3" fillId="0" borderId="11" xfId="1" applyFont="1" applyFill="1" applyBorder="1" applyAlignment="1">
      <alignment horizontal="center"/>
    </xf>
    <xf numFmtId="0" fontId="5" fillId="0" borderId="10" xfId="1" applyFont="1" applyFill="1" applyBorder="1"/>
    <xf numFmtId="0" fontId="2" fillId="5" borderId="0" xfId="1" applyFont="1" applyFill="1"/>
    <xf numFmtId="0" fontId="3" fillId="0" borderId="8" xfId="1" applyFont="1" applyFill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5" fillId="0" borderId="12" xfId="1" applyFont="1" applyBorder="1" applyAlignment="1">
      <alignment horizontal="center"/>
    </xf>
    <xf numFmtId="0" fontId="5" fillId="0" borderId="7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3" xfId="1" applyFont="1" applyBorder="1" applyAlignment="1">
      <alignment horizontal="center" wrapText="1"/>
    </xf>
    <xf numFmtId="0" fontId="5" fillId="0" borderId="14" xfId="1" applyFont="1" applyBorder="1" applyAlignment="1">
      <alignment horizontal="center"/>
    </xf>
    <xf numFmtId="0" fontId="5" fillId="4" borderId="16" xfId="1" applyFont="1" applyFill="1" applyBorder="1" applyAlignment="1">
      <alignment horizontal="center"/>
    </xf>
    <xf numFmtId="0" fontId="5" fillId="4" borderId="18" xfId="1" applyFont="1" applyFill="1" applyBorder="1" applyAlignment="1">
      <alignment horizontal="center"/>
    </xf>
    <xf numFmtId="0" fontId="7" fillId="0" borderId="0" xfId="1" applyFont="1"/>
    <xf numFmtId="0" fontId="7" fillId="6" borderId="0" xfId="1" applyFont="1" applyFill="1"/>
    <xf numFmtId="0" fontId="2" fillId="6" borderId="0" xfId="1" applyFont="1" applyFill="1"/>
    <xf numFmtId="0" fontId="7" fillId="6" borderId="4" xfId="1" applyFont="1" applyFill="1" applyBorder="1"/>
    <xf numFmtId="0" fontId="7" fillId="6" borderId="9" xfId="1" applyFont="1" applyFill="1" applyBorder="1"/>
    <xf numFmtId="0" fontId="8" fillId="6" borderId="9" xfId="1" applyFont="1" applyFill="1" applyBorder="1"/>
    <xf numFmtId="0" fontId="8" fillId="1" borderId="28" xfId="1" applyFont="1" applyFill="1" applyBorder="1" applyAlignment="1">
      <alignment horizontal="center"/>
    </xf>
    <xf numFmtId="0" fontId="8" fillId="1" borderId="29" xfId="1" applyFont="1" applyFill="1" applyBorder="1" applyAlignment="1">
      <alignment horizontal="center"/>
    </xf>
    <xf numFmtId="0" fontId="7" fillId="7" borderId="32" xfId="1" applyFont="1" applyFill="1" applyBorder="1"/>
    <xf numFmtId="0" fontId="7" fillId="7" borderId="35" xfId="1" applyFont="1" applyFill="1" applyBorder="1"/>
    <xf numFmtId="0" fontId="7" fillId="6" borderId="38" xfId="1" applyFont="1" applyFill="1" applyBorder="1"/>
    <xf numFmtId="0" fontId="8" fillId="0" borderId="32" xfId="1" applyFont="1" applyBorder="1"/>
    <xf numFmtId="0" fontId="7" fillId="6" borderId="9" xfId="1" applyFont="1" applyFill="1" applyBorder="1" applyAlignment="1">
      <alignment horizontal="center"/>
    </xf>
    <xf numFmtId="0" fontId="7" fillId="5" borderId="6" xfId="1" applyFont="1" applyFill="1" applyBorder="1" applyAlignment="1">
      <alignment horizontal="center"/>
    </xf>
    <xf numFmtId="0" fontId="7" fillId="6" borderId="7" xfId="1" applyFont="1" applyFill="1" applyBorder="1" applyAlignment="1">
      <alignment horizontal="center"/>
    </xf>
    <xf numFmtId="9" fontId="7" fillId="6" borderId="6" xfId="2" applyFont="1" applyFill="1" applyBorder="1" applyAlignment="1">
      <alignment horizontal="center"/>
    </xf>
    <xf numFmtId="0" fontId="7" fillId="6" borderId="6" xfId="1" applyFont="1" applyFill="1" applyBorder="1" applyAlignment="1">
      <alignment horizontal="center"/>
    </xf>
    <xf numFmtId="0" fontId="1" fillId="0" borderId="0" xfId="1"/>
    <xf numFmtId="164" fontId="9" fillId="6" borderId="47" xfId="1" applyNumberFormat="1" applyFont="1" applyFill="1" applyBorder="1" applyAlignment="1" applyProtection="1">
      <alignment horizontal="centerContinuous"/>
    </xf>
    <xf numFmtId="164" fontId="9" fillId="6" borderId="0" xfId="1" applyNumberFormat="1" applyFont="1" applyFill="1" applyBorder="1" applyAlignment="1" applyProtection="1">
      <alignment horizontal="centerContinuous"/>
    </xf>
    <xf numFmtId="164" fontId="3" fillId="6" borderId="48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6" borderId="47" xfId="1" applyNumberFormat="1" applyFont="1" applyFill="1" applyBorder="1" applyProtection="1"/>
    <xf numFmtId="164" fontId="3" fillId="6" borderId="0" xfId="1" applyNumberFormat="1" applyFont="1" applyFill="1" applyBorder="1" applyProtection="1"/>
    <xf numFmtId="164" fontId="3" fillId="6" borderId="48" xfId="1" applyNumberFormat="1" applyFont="1" applyFill="1" applyBorder="1" applyProtection="1"/>
    <xf numFmtId="164" fontId="9" fillId="6" borderId="47" xfId="1" applyNumberFormat="1" applyFont="1" applyFill="1" applyBorder="1" applyProtection="1"/>
    <xf numFmtId="164" fontId="10" fillId="6" borderId="0" xfId="1" applyNumberFormat="1" applyFont="1" applyFill="1" applyBorder="1" applyProtection="1"/>
    <xf numFmtId="164" fontId="3" fillId="6" borderId="0" xfId="1" applyNumberFormat="1" applyFont="1" applyFill="1" applyBorder="1" applyAlignment="1" applyProtection="1">
      <alignment horizontal="left"/>
    </xf>
    <xf numFmtId="164" fontId="9" fillId="6" borderId="48" xfId="1" applyNumberFormat="1" applyFont="1" applyFill="1" applyBorder="1" applyProtection="1"/>
    <xf numFmtId="37" fontId="3" fillId="6" borderId="0" xfId="1" applyNumberFormat="1" applyFont="1" applyFill="1" applyBorder="1" applyProtection="1"/>
    <xf numFmtId="164" fontId="9" fillId="6" borderId="0" xfId="1" applyNumberFormat="1" applyFont="1" applyFill="1" applyBorder="1" applyProtection="1"/>
    <xf numFmtId="37" fontId="9" fillId="6" borderId="0" xfId="1" applyNumberFormat="1" applyFont="1" applyFill="1" applyBorder="1" applyProtection="1"/>
    <xf numFmtId="37" fontId="9" fillId="6" borderId="0" xfId="1" applyNumberFormat="1" applyFont="1" applyFill="1" applyBorder="1" applyAlignment="1" applyProtection="1">
      <alignment horizontal="centerContinuous"/>
    </xf>
    <xf numFmtId="164" fontId="6" fillId="6" borderId="48" xfId="1" applyNumberFormat="1" applyFont="1" applyFill="1" applyBorder="1" applyAlignment="1" applyProtection="1">
      <alignment horizontal="centerContinuous"/>
    </xf>
    <xf numFmtId="0" fontId="1" fillId="0" borderId="0" xfId="1" applyBorder="1"/>
    <xf numFmtId="0" fontId="1" fillId="6" borderId="0" xfId="1" applyFill="1" applyBorder="1"/>
    <xf numFmtId="164" fontId="11" fillId="6" borderId="0" xfId="1" applyNumberFormat="1" applyFont="1" applyFill="1" applyBorder="1" applyProtection="1"/>
    <xf numFmtId="164" fontId="12" fillId="6" borderId="0" xfId="1" applyNumberFormat="1" applyFont="1" applyFill="1" applyBorder="1" applyProtection="1"/>
    <xf numFmtId="9" fontId="12" fillId="6" borderId="0" xfId="1" applyNumberFormat="1" applyFont="1" applyFill="1" applyBorder="1" applyProtection="1"/>
    <xf numFmtId="164" fontId="12" fillId="6" borderId="0" xfId="1" applyNumberFormat="1" applyFont="1" applyFill="1" applyBorder="1" applyAlignment="1" applyProtection="1">
      <alignment horizontal="right"/>
    </xf>
    <xf numFmtId="164" fontId="12" fillId="6" borderId="0" xfId="1" applyNumberFormat="1" applyFont="1" applyFill="1" applyBorder="1" applyAlignment="1" applyProtection="1">
      <alignment horizontal="left"/>
    </xf>
    <xf numFmtId="164" fontId="9" fillId="6" borderId="48" xfId="1" applyNumberFormat="1" applyFont="1" applyFill="1" applyBorder="1" applyAlignment="1" applyProtection="1">
      <alignment horizontal="right"/>
    </xf>
    <xf numFmtId="9" fontId="11" fillId="6" borderId="0" xfId="1" applyNumberFormat="1" applyFont="1" applyFill="1" applyBorder="1" applyProtection="1"/>
    <xf numFmtId="164" fontId="11" fillId="6" borderId="0" xfId="1" applyNumberFormat="1" applyFont="1" applyFill="1" applyBorder="1" applyAlignment="1" applyProtection="1">
      <alignment horizontal="left"/>
    </xf>
    <xf numFmtId="164" fontId="13" fillId="6" borderId="47" xfId="1" applyNumberFormat="1" applyFont="1" applyFill="1" applyBorder="1" applyProtection="1"/>
    <xf numFmtId="164" fontId="12" fillId="6" borderId="47" xfId="1" applyNumberFormat="1" applyFont="1" applyFill="1" applyBorder="1" applyAlignment="1" applyProtection="1">
      <alignment horizontal="center"/>
    </xf>
    <xf numFmtId="164" fontId="12" fillId="6" borderId="0" xfId="1" applyNumberFormat="1" applyFont="1" applyFill="1" applyBorder="1" applyAlignment="1" applyProtection="1">
      <alignment horizontal="center"/>
    </xf>
    <xf numFmtId="164" fontId="12" fillId="6" borderId="48" xfId="1" applyNumberFormat="1" applyFont="1" applyFill="1" applyBorder="1" applyAlignment="1" applyProtection="1">
      <alignment horizontal="center"/>
    </xf>
    <xf numFmtId="164" fontId="11" fillId="6" borderId="0" xfId="1" applyNumberFormat="1" applyFont="1" applyFill="1" applyBorder="1" applyAlignment="1" applyProtection="1"/>
    <xf numFmtId="9" fontId="11" fillId="6" borderId="0" xfId="1" applyNumberFormat="1" applyFont="1" applyFill="1" applyBorder="1" applyAlignment="1" applyProtection="1">
      <alignment horizontal="right"/>
    </xf>
    <xf numFmtId="37" fontId="11" fillId="6" borderId="0" xfId="1" applyNumberFormat="1" applyFont="1" applyFill="1" applyBorder="1" applyAlignment="1" applyProtection="1">
      <alignment horizontal="center"/>
    </xf>
    <xf numFmtId="164" fontId="14" fillId="6" borderId="0" xfId="1" applyNumberFormat="1" applyFont="1" applyFill="1" applyBorder="1" applyAlignment="1" applyProtection="1">
      <alignment horizontal="center" wrapText="1"/>
    </xf>
    <xf numFmtId="164" fontId="14" fillId="6" borderId="0" xfId="1" applyNumberFormat="1" applyFont="1" applyFill="1" applyBorder="1" applyAlignment="1" applyProtection="1">
      <alignment horizontal="left" wrapText="1"/>
    </xf>
    <xf numFmtId="37" fontId="11" fillId="6" borderId="0" xfId="1" applyNumberFormat="1" applyFont="1" applyFill="1" applyBorder="1" applyProtection="1"/>
    <xf numFmtId="37" fontId="12" fillId="6" borderId="0" xfId="1" applyNumberFormat="1" applyFont="1" applyFill="1" applyBorder="1" applyAlignment="1" applyProtection="1">
      <alignment horizontal="center"/>
    </xf>
    <xf numFmtId="0" fontId="14" fillId="6" borderId="0" xfId="1" applyNumberFormat="1" applyFont="1" applyFill="1" applyBorder="1" applyAlignment="1" applyProtection="1">
      <alignment horizontal="center" wrapText="1"/>
    </xf>
    <xf numFmtId="164" fontId="14" fillId="6" borderId="0" xfId="1" applyNumberFormat="1" applyFont="1" applyFill="1" applyBorder="1" applyAlignment="1" applyProtection="1">
      <alignment horizontal="center"/>
    </xf>
    <xf numFmtId="9" fontId="9" fillId="6" borderId="0" xfId="1" applyNumberFormat="1" applyFont="1" applyFill="1" applyBorder="1" applyProtection="1"/>
    <xf numFmtId="164" fontId="11" fillId="6" borderId="47" xfId="1" applyNumberFormat="1" applyFont="1" applyFill="1" applyBorder="1" applyAlignment="1" applyProtection="1">
      <alignment horizontal="center"/>
    </xf>
    <xf numFmtId="164" fontId="11" fillId="6" borderId="0" xfId="1" applyNumberFormat="1" applyFont="1" applyFill="1" applyBorder="1" applyAlignment="1" applyProtection="1">
      <alignment horizontal="center"/>
    </xf>
    <xf numFmtId="164" fontId="11" fillId="6" borderId="48" xfId="1" applyNumberFormat="1" applyFont="1" applyFill="1" applyBorder="1" applyAlignment="1" applyProtection="1">
      <alignment horizontal="center"/>
    </xf>
    <xf numFmtId="164" fontId="11" fillId="6" borderId="48" xfId="1" applyNumberFormat="1" applyFont="1" applyFill="1" applyBorder="1" applyProtection="1"/>
    <xf numFmtId="164" fontId="9" fillId="6" borderId="49" xfId="1" applyNumberFormat="1" applyFont="1" applyFill="1" applyBorder="1" applyAlignment="1" applyProtection="1">
      <alignment horizontal="centerContinuous"/>
    </xf>
    <xf numFmtId="164" fontId="9" fillId="6" borderId="50" xfId="1" applyNumberFormat="1" applyFont="1" applyFill="1" applyBorder="1" applyAlignment="1" applyProtection="1">
      <alignment horizontal="centerContinuous"/>
    </xf>
    <xf numFmtId="164" fontId="13" fillId="6" borderId="51" xfId="1" applyNumberFormat="1" applyFont="1" applyFill="1" applyBorder="1" applyAlignment="1" applyProtection="1">
      <alignment horizontal="centerContinuous"/>
    </xf>
    <xf numFmtId="49" fontId="12" fillId="6" borderId="48" xfId="1" applyNumberFormat="1" applyFont="1" applyFill="1" applyBorder="1" applyAlignment="1" applyProtection="1">
      <alignment horizontal="centerContinuous"/>
    </xf>
    <xf numFmtId="164" fontId="9" fillId="6" borderId="52" xfId="1" applyNumberFormat="1" applyFont="1" applyFill="1" applyBorder="1" applyAlignment="1" applyProtection="1">
      <alignment horizontal="centerContinuous"/>
    </xf>
    <xf numFmtId="164" fontId="9" fillId="6" borderId="53" xfId="1" applyNumberFormat="1" applyFont="1" applyFill="1" applyBorder="1" applyAlignment="1" applyProtection="1">
      <alignment horizontal="centerContinuous"/>
    </xf>
    <xf numFmtId="164" fontId="9" fillId="6" borderId="54" xfId="1" applyNumberFormat="1" applyFont="1" applyFill="1" applyBorder="1" applyAlignment="1" applyProtection="1">
      <alignment horizontal="centerContinuous"/>
    </xf>
    <xf numFmtId="164" fontId="12" fillId="6" borderId="48" xfId="1" applyNumberFormat="1" applyFont="1" applyFill="1" applyBorder="1" applyAlignment="1" applyProtection="1">
      <alignment horizontal="centerContinuous"/>
    </xf>
    <xf numFmtId="164" fontId="15" fillId="6" borderId="48" xfId="1" applyNumberFormat="1" applyFont="1" applyFill="1" applyBorder="1" applyAlignment="1" applyProtection="1">
      <alignment horizontal="centerContinuous"/>
    </xf>
    <xf numFmtId="164" fontId="9" fillId="6" borderId="55" xfId="1" applyNumberFormat="1" applyFont="1" applyFill="1" applyBorder="1" applyAlignment="1" applyProtection="1">
      <alignment horizontal="centerContinuous"/>
    </xf>
    <xf numFmtId="164" fontId="9" fillId="6" borderId="56" xfId="1" applyNumberFormat="1" applyFont="1" applyFill="1" applyBorder="1" applyAlignment="1" applyProtection="1">
      <alignment horizontal="centerContinuous"/>
    </xf>
    <xf numFmtId="164" fontId="15" fillId="6" borderId="57" xfId="1" applyNumberFormat="1" applyFont="1" applyFill="1" applyBorder="1" applyAlignment="1" applyProtection="1">
      <alignment horizontal="centerContinuous"/>
    </xf>
    <xf numFmtId="0" fontId="5" fillId="5" borderId="6" xfId="1" applyFont="1" applyFill="1" applyBorder="1" applyAlignment="1">
      <alignment horizontal="center"/>
    </xf>
    <xf numFmtId="0" fontId="5" fillId="5" borderId="1" xfId="1" applyFont="1" applyFill="1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39" xfId="1" applyFont="1" applyFill="1" applyBorder="1" applyAlignment="1">
      <alignment horizontal="center"/>
    </xf>
    <xf numFmtId="0" fontId="7" fillId="0" borderId="7" xfId="1" applyFont="1" applyFill="1" applyBorder="1" applyAlignment="1">
      <alignment horizontal="center"/>
    </xf>
    <xf numFmtId="0" fontId="7" fillId="6" borderId="37" xfId="1" applyFont="1" applyFill="1" applyBorder="1" applyAlignment="1">
      <alignment horizontal="center"/>
    </xf>
    <xf numFmtId="0" fontId="7" fillId="6" borderId="0" xfId="1" applyFont="1" applyFill="1" applyAlignment="1">
      <alignment horizontal="center"/>
    </xf>
    <xf numFmtId="0" fontId="7" fillId="6" borderId="8" xfId="1" applyFont="1" applyFill="1" applyBorder="1" applyAlignment="1">
      <alignment horizontal="center"/>
    </xf>
    <xf numFmtId="0" fontId="8" fillId="6" borderId="7" xfId="1" applyFont="1" applyFill="1" applyBorder="1" applyAlignment="1">
      <alignment horizontal="center"/>
    </xf>
    <xf numFmtId="0" fontId="7" fillId="6" borderId="3" xfId="1" applyFont="1" applyFill="1" applyBorder="1" applyAlignment="1">
      <alignment horizontal="center"/>
    </xf>
    <xf numFmtId="0" fontId="2" fillId="6" borderId="0" xfId="1" applyFont="1" applyFill="1" applyAlignment="1">
      <alignment horizontal="center"/>
    </xf>
    <xf numFmtId="0" fontId="7" fillId="0" borderId="40" xfId="1" applyFont="1" applyFill="1" applyBorder="1" applyAlignment="1">
      <alignment horizontal="center"/>
    </xf>
    <xf numFmtId="0" fontId="7" fillId="0" borderId="8" xfId="1" applyFont="1" applyFill="1" applyBorder="1" applyAlignment="1">
      <alignment horizontal="center"/>
    </xf>
    <xf numFmtId="0" fontId="8" fillId="6" borderId="8" xfId="1" applyFont="1" applyFill="1" applyBorder="1" applyAlignment="1">
      <alignment horizontal="center"/>
    </xf>
    <xf numFmtId="0" fontId="8" fillId="5" borderId="7" xfId="1" applyFont="1" applyFill="1" applyBorder="1" applyAlignment="1">
      <alignment horizontal="center"/>
    </xf>
    <xf numFmtId="0" fontId="7" fillId="5" borderId="7" xfId="1" applyFont="1" applyFill="1" applyBorder="1" applyAlignment="1">
      <alignment horizontal="center"/>
    </xf>
    <xf numFmtId="0" fontId="7" fillId="0" borderId="40" xfId="1" applyFont="1" applyBorder="1" applyAlignment="1">
      <alignment horizontal="center"/>
    </xf>
    <xf numFmtId="0" fontId="8" fillId="6" borderId="25" xfId="1" applyFont="1" applyFill="1" applyBorder="1" applyAlignment="1">
      <alignment horizontal="center"/>
    </xf>
    <xf numFmtId="0" fontId="7" fillId="0" borderId="39" xfId="1" applyFont="1" applyBorder="1" applyAlignment="1">
      <alignment horizontal="center"/>
    </xf>
    <xf numFmtId="0" fontId="7" fillId="6" borderId="36" xfId="1" applyFont="1" applyFill="1" applyBorder="1" applyAlignment="1">
      <alignment horizontal="center"/>
    </xf>
    <xf numFmtId="9" fontId="2" fillId="0" borderId="0" xfId="2" applyFont="1" applyBorder="1" applyAlignment="1">
      <alignment horizontal="center"/>
    </xf>
    <xf numFmtId="0" fontId="7" fillId="6" borderId="38" xfId="1" applyFont="1" applyFill="1" applyBorder="1" applyAlignment="1">
      <alignment horizontal="center"/>
    </xf>
    <xf numFmtId="0" fontId="8" fillId="6" borderId="26" xfId="1" applyFont="1" applyFill="1" applyBorder="1" applyAlignment="1">
      <alignment horizontal="center"/>
    </xf>
    <xf numFmtId="0" fontId="8" fillId="6" borderId="9" xfId="1" applyFont="1" applyFill="1" applyBorder="1" applyAlignment="1">
      <alignment horizontal="center"/>
    </xf>
    <xf numFmtId="0" fontId="7" fillId="0" borderId="9" xfId="1" applyFont="1" applyFill="1" applyBorder="1" applyAlignment="1">
      <alignment horizontal="center"/>
    </xf>
    <xf numFmtId="0" fontId="7" fillId="6" borderId="4" xfId="1" applyFont="1" applyFill="1" applyBorder="1" applyAlignment="1">
      <alignment horizontal="center"/>
    </xf>
    <xf numFmtId="9" fontId="7" fillId="0" borderId="30" xfId="2" applyFont="1" applyBorder="1" applyAlignment="1">
      <alignment horizontal="center"/>
    </xf>
    <xf numFmtId="9" fontId="7" fillId="6" borderId="36" xfId="2" applyFont="1" applyFill="1" applyBorder="1" applyAlignment="1">
      <alignment horizontal="center"/>
    </xf>
    <xf numFmtId="0" fontId="8" fillId="6" borderId="24" xfId="1" applyFont="1" applyFill="1" applyBorder="1" applyAlignment="1">
      <alignment horizontal="center"/>
    </xf>
    <xf numFmtId="9" fontId="2" fillId="6" borderId="6" xfId="2" applyFont="1" applyFill="1" applyBorder="1" applyAlignment="1">
      <alignment horizontal="center"/>
    </xf>
    <xf numFmtId="9" fontId="2" fillId="0" borderId="1" xfId="2" applyFont="1" applyBorder="1" applyAlignment="1">
      <alignment horizontal="center"/>
    </xf>
    <xf numFmtId="0" fontId="7" fillId="6" borderId="0" xfId="1" applyFont="1" applyFill="1" applyBorder="1" applyAlignment="1">
      <alignment horizontal="center"/>
    </xf>
    <xf numFmtId="0" fontId="2" fillId="0" borderId="0" xfId="1" applyFont="1" applyAlignment="1">
      <alignment horizontal="center"/>
    </xf>
    <xf numFmtId="9" fontId="5" fillId="5" borderId="6" xfId="2" applyFont="1" applyFill="1" applyBorder="1" applyAlignment="1">
      <alignment horizontal="center"/>
    </xf>
    <xf numFmtId="9" fontId="5" fillId="5" borderId="1" xfId="2" applyFont="1" applyFill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5" borderId="6" xfId="1" applyNumberFormat="1" applyFont="1" applyFill="1" applyBorder="1" applyAlignment="1">
      <alignment horizontal="center"/>
    </xf>
    <xf numFmtId="0" fontId="8" fillId="5" borderId="11" xfId="1" applyFont="1" applyFill="1" applyBorder="1" applyAlignment="1">
      <alignment horizontal="center"/>
    </xf>
    <xf numFmtId="0" fontId="7" fillId="5" borderId="11" xfId="1" applyFont="1" applyFill="1" applyBorder="1" applyAlignment="1">
      <alignment horizontal="center"/>
    </xf>
    <xf numFmtId="0" fontId="7" fillId="5" borderId="2" xfId="1" applyFont="1" applyFill="1" applyBorder="1" applyAlignment="1">
      <alignment horizontal="center"/>
    </xf>
    <xf numFmtId="0" fontId="5" fillId="5" borderId="7" xfId="1" applyFont="1" applyFill="1" applyBorder="1" applyAlignment="1">
      <alignment horizontal="center"/>
    </xf>
    <xf numFmtId="0" fontId="7" fillId="5" borderId="30" xfId="1" applyFont="1" applyFill="1" applyBorder="1" applyAlignment="1">
      <alignment horizontal="center"/>
    </xf>
    <xf numFmtId="164" fontId="12" fillId="6" borderId="48" xfId="1" applyNumberFormat="1" applyFont="1" applyFill="1" applyBorder="1" applyAlignment="1" applyProtection="1">
      <alignment horizontal="center"/>
    </xf>
    <xf numFmtId="164" fontId="12" fillId="6" borderId="0" xfId="1" applyNumberFormat="1" applyFont="1" applyFill="1" applyBorder="1" applyAlignment="1" applyProtection="1">
      <alignment horizontal="center"/>
    </xf>
    <xf numFmtId="164" fontId="12" fillId="6" borderId="47" xfId="1" applyNumberFormat="1" applyFont="1" applyFill="1" applyBorder="1" applyAlignment="1" applyProtection="1">
      <alignment horizontal="center"/>
    </xf>
    <xf numFmtId="0" fontId="11" fillId="0" borderId="0" xfId="1" applyFont="1" applyBorder="1" applyAlignment="1">
      <alignment horizontal="center"/>
    </xf>
    <xf numFmtId="0" fontId="8" fillId="9" borderId="31" xfId="1" applyFont="1" applyFill="1" applyBorder="1" applyAlignment="1">
      <alignment horizontal="center"/>
    </xf>
    <xf numFmtId="0" fontId="8" fillId="5" borderId="27" xfId="1" applyFont="1" applyFill="1" applyBorder="1" applyAlignment="1">
      <alignment horizontal="center"/>
    </xf>
    <xf numFmtId="0" fontId="7" fillId="5" borderId="23" xfId="1" applyFont="1" applyFill="1" applyBorder="1" applyAlignment="1">
      <alignment horizontal="center"/>
    </xf>
    <xf numFmtId="164" fontId="14" fillId="5" borderId="0" xfId="1" applyNumberFormat="1" applyFont="1" applyFill="1" applyBorder="1" applyAlignment="1" applyProtection="1">
      <alignment horizontal="center" wrapText="1"/>
    </xf>
    <xf numFmtId="0" fontId="1" fillId="5" borderId="0" xfId="1" applyFill="1"/>
    <xf numFmtId="0" fontId="5" fillId="3" borderId="15" xfId="1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8" fillId="1" borderId="29" xfId="0" applyFont="1" applyFill="1" applyBorder="1" applyAlignment="1">
      <alignment horizontal="center"/>
    </xf>
    <xf numFmtId="0" fontId="8" fillId="1" borderId="28" xfId="0" applyFont="1" applyFill="1" applyBorder="1" applyAlignment="1">
      <alignment horizontal="center"/>
    </xf>
    <xf numFmtId="0" fontId="8" fillId="6" borderId="9" xfId="0" applyFont="1" applyFill="1" applyBorder="1" applyAlignment="1">
      <alignment horizontal="left"/>
    </xf>
    <xf numFmtId="0" fontId="8" fillId="6" borderId="25" xfId="0" applyFont="1" applyFill="1" applyBorder="1" applyAlignment="1">
      <alignment horizontal="left"/>
    </xf>
    <xf numFmtId="0" fontId="8" fillId="6" borderId="24" xfId="0" applyFont="1" applyFill="1" applyBorder="1" applyAlignment="1">
      <alignment horizontal="left"/>
    </xf>
    <xf numFmtId="0" fontId="8" fillId="6" borderId="8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7" fillId="6" borderId="8" xfId="0" applyFont="1" applyFill="1" applyBorder="1" applyAlignment="1">
      <alignment horizontal="left"/>
    </xf>
    <xf numFmtId="0" fontId="7" fillId="6" borderId="6" xfId="0" applyFont="1" applyFill="1" applyBorder="1" applyAlignment="1">
      <alignment horizontal="left"/>
    </xf>
    <xf numFmtId="0" fontId="7" fillId="6" borderId="8" xfId="0" applyFont="1" applyFill="1" applyBorder="1" applyAlignment="1">
      <alignment horizontal="center"/>
    </xf>
    <xf numFmtId="0" fontId="7" fillId="6" borderId="6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8" fillId="7" borderId="29" xfId="0" applyFont="1" applyFill="1" applyBorder="1" applyAlignment="1">
      <alignment horizontal="center"/>
    </xf>
    <xf numFmtId="0" fontId="8" fillId="7" borderId="28" xfId="0" applyFont="1" applyFill="1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6" borderId="7" xfId="0" applyFont="1" applyFill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6" borderId="7" xfId="0" applyFont="1" applyFill="1" applyBorder="1" applyAlignment="1">
      <alignment horizontal="center"/>
    </xf>
    <xf numFmtId="0" fontId="7" fillId="6" borderId="37" xfId="0" applyFont="1" applyFill="1" applyBorder="1" applyAlignment="1">
      <alignment horizontal="left"/>
    </xf>
    <xf numFmtId="0" fontId="7" fillId="6" borderId="36" xfId="0" applyFont="1" applyFill="1" applyBorder="1" applyAlignment="1">
      <alignment horizontal="left"/>
    </xf>
    <xf numFmtId="0" fontId="5" fillId="0" borderId="16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/>
    </xf>
    <xf numFmtId="0" fontId="5" fillId="0" borderId="58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5" borderId="59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5" borderId="6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5" borderId="61" xfId="0" applyFont="1" applyFill="1" applyBorder="1" applyAlignment="1">
      <alignment horizontal="center"/>
    </xf>
    <xf numFmtId="0" fontId="5" fillId="0" borderId="62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10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5" borderId="6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10" borderId="2" xfId="0" applyFont="1" applyFill="1" applyBorder="1"/>
    <xf numFmtId="0" fontId="3" fillId="10" borderId="1" xfId="0" applyFont="1" applyFill="1" applyBorder="1"/>
    <xf numFmtId="0" fontId="11" fillId="0" borderId="0" xfId="1" applyFont="1"/>
    <xf numFmtId="0" fontId="12" fillId="1" borderId="43" xfId="1" applyFont="1" applyFill="1" applyBorder="1" applyAlignment="1">
      <alignment horizontal="center"/>
    </xf>
    <xf numFmtId="0" fontId="12" fillId="1" borderId="42" xfId="1" applyFont="1" applyFill="1" applyBorder="1" applyAlignment="1">
      <alignment horizontal="center"/>
    </xf>
    <xf numFmtId="0" fontId="12" fillId="1" borderId="19" xfId="1" applyFont="1" applyFill="1" applyBorder="1" applyAlignment="1">
      <alignment horizontal="center"/>
    </xf>
    <xf numFmtId="0" fontId="11" fillId="6" borderId="9" xfId="1" applyFont="1" applyFill="1" applyBorder="1" applyAlignment="1">
      <alignment horizontal="center"/>
    </xf>
    <xf numFmtId="164" fontId="11" fillId="6" borderId="7" xfId="2" applyNumberFormat="1" applyFont="1" applyFill="1" applyBorder="1" applyAlignment="1">
      <alignment horizontal="center"/>
    </xf>
    <xf numFmtId="164" fontId="11" fillId="5" borderId="6" xfId="2" applyNumberFormat="1" applyFont="1" applyFill="1" applyBorder="1" applyAlignment="1">
      <alignment horizontal="center"/>
    </xf>
    <xf numFmtId="164" fontId="11" fillId="6" borderId="6" xfId="2" applyNumberFormat="1" applyFont="1" applyFill="1" applyBorder="1" applyAlignment="1">
      <alignment horizontal="center"/>
    </xf>
    <xf numFmtId="9" fontId="11" fillId="6" borderId="6" xfId="2" applyFont="1" applyFill="1" applyBorder="1" applyAlignment="1">
      <alignment horizontal="center"/>
    </xf>
    <xf numFmtId="0" fontId="11" fillId="6" borderId="7" xfId="1" applyFont="1" applyFill="1" applyBorder="1" applyAlignment="1">
      <alignment horizontal="center"/>
    </xf>
    <xf numFmtId="0" fontId="11" fillId="5" borderId="6" xfId="1" applyFont="1" applyFill="1" applyBorder="1" applyAlignment="1">
      <alignment horizontal="center"/>
    </xf>
    <xf numFmtId="0" fontId="11" fillId="6" borderId="6" xfId="1" applyFont="1" applyFill="1" applyBorder="1" applyAlignment="1">
      <alignment horizontal="center"/>
    </xf>
    <xf numFmtId="0" fontId="12" fillId="5" borderId="0" xfId="1" applyFont="1" applyFill="1"/>
    <xf numFmtId="0" fontId="11" fillId="5" borderId="0" xfId="1" applyFont="1" applyFill="1"/>
    <xf numFmtId="0" fontId="11" fillId="5" borderId="6" xfId="1" applyNumberFormat="1" applyFont="1" applyFill="1" applyBorder="1" applyAlignment="1">
      <alignment horizontal="center"/>
    </xf>
    <xf numFmtId="0" fontId="11" fillId="6" borderId="6" xfId="1" applyNumberFormat="1" applyFont="1" applyFill="1" applyBorder="1" applyAlignment="1">
      <alignment horizontal="center"/>
    </xf>
    <xf numFmtId="0" fontId="11" fillId="6" borderId="7" xfId="2" applyNumberFormat="1" applyFont="1" applyFill="1" applyBorder="1" applyAlignment="1">
      <alignment horizontal="center"/>
    </xf>
    <xf numFmtId="0" fontId="11" fillId="5" borderId="6" xfId="2" applyNumberFormat="1" applyFont="1" applyFill="1" applyBorder="1" applyAlignment="1">
      <alignment horizontal="center"/>
    </xf>
    <xf numFmtId="0" fontId="11" fillId="6" borderId="6" xfId="2" applyNumberFormat="1" applyFont="1" applyFill="1" applyBorder="1" applyAlignment="1">
      <alignment horizontal="center"/>
    </xf>
    <xf numFmtId="0" fontId="11" fillId="6" borderId="4" xfId="1" applyFont="1" applyFill="1" applyBorder="1"/>
    <xf numFmtId="0" fontId="11" fillId="6" borderId="2" xfId="1" applyFont="1" applyFill="1" applyBorder="1" applyAlignment="1">
      <alignment horizontal="center"/>
    </xf>
    <xf numFmtId="0" fontId="11" fillId="5" borderId="1" xfId="1" applyFont="1" applyFill="1" applyBorder="1" applyAlignment="1">
      <alignment horizontal="center"/>
    </xf>
    <xf numFmtId="0" fontId="11" fillId="6" borderId="1" xfId="1" applyFont="1" applyFill="1" applyBorder="1" applyAlignment="1">
      <alignment horizontal="center"/>
    </xf>
    <xf numFmtId="9" fontId="11" fillId="0" borderId="1" xfId="2" applyFont="1" applyBorder="1" applyAlignment="1">
      <alignment horizontal="center"/>
    </xf>
    <xf numFmtId="0" fontId="11" fillId="6" borderId="0" xfId="1" applyFont="1" applyFill="1"/>
    <xf numFmtId="0" fontId="11" fillId="6" borderId="0" xfId="1" applyFont="1" applyFill="1" applyAlignment="1">
      <alignment horizontal="center"/>
    </xf>
    <xf numFmtId="0" fontId="12" fillId="6" borderId="0" xfId="1" applyFont="1" applyFill="1"/>
    <xf numFmtId="0" fontId="12" fillId="6" borderId="0" xfId="1" applyFont="1" applyFill="1" applyAlignment="1">
      <alignment horizontal="center"/>
    </xf>
    <xf numFmtId="0" fontId="11" fillId="6" borderId="0" xfId="1" applyFont="1" applyFill="1" applyAlignment="1">
      <alignment horizontal="centerContinuous"/>
    </xf>
    <xf numFmtId="0" fontId="11" fillId="1" borderId="35" xfId="1" applyFont="1" applyFill="1" applyBorder="1" applyAlignment="1">
      <alignment horizontal="centerContinuous"/>
    </xf>
    <xf numFmtId="0" fontId="12" fillId="1" borderId="42" xfId="0" applyFont="1" applyFill="1" applyBorder="1" applyAlignment="1">
      <alignment horizontal="center"/>
    </xf>
    <xf numFmtId="0" fontId="12" fillId="1" borderId="19" xfId="0" applyFont="1" applyFill="1" applyBorder="1" applyAlignment="1">
      <alignment horizontal="center"/>
    </xf>
    <xf numFmtId="0" fontId="11" fillId="6" borderId="26" xfId="1" applyFont="1" applyFill="1" applyBorder="1" applyAlignment="1">
      <alignment horizontal="centerContinuous"/>
    </xf>
    <xf numFmtId="0" fontId="11" fillId="6" borderId="7" xfId="0" applyFont="1" applyFill="1" applyBorder="1" applyAlignment="1">
      <alignment horizontal="center"/>
    </xf>
    <xf numFmtId="0" fontId="11" fillId="6" borderId="2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11" fillId="6" borderId="9" xfId="1" applyFont="1" applyFill="1" applyBorder="1" applyAlignment="1">
      <alignment horizontal="centerContinuous"/>
    </xf>
    <xf numFmtId="0" fontId="11" fillId="0" borderId="9" xfId="1" applyFont="1" applyBorder="1"/>
    <xf numFmtId="0" fontId="11" fillId="0" borderId="7" xfId="0" applyFont="1" applyBorder="1" applyAlignment="1">
      <alignment horizontal="center"/>
    </xf>
    <xf numFmtId="0" fontId="11" fillId="8" borderId="4" xfId="1" applyFont="1" applyFill="1" applyBorder="1"/>
    <xf numFmtId="0" fontId="11" fillId="8" borderId="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0" borderId="0" xfId="1" applyFont="1" applyBorder="1"/>
    <xf numFmtId="0" fontId="11" fillId="6" borderId="25" xfId="1" applyFont="1" applyFill="1" applyBorder="1" applyAlignment="1">
      <alignment horizontal="center"/>
    </xf>
    <xf numFmtId="0" fontId="11" fillId="5" borderId="24" xfId="0" applyFont="1" applyFill="1" applyBorder="1" applyAlignment="1">
      <alignment horizontal="center"/>
    </xf>
    <xf numFmtId="0" fontId="11" fillId="0" borderId="0" xfId="1" applyFont="1" applyFill="1"/>
    <xf numFmtId="0" fontId="11" fillId="0" borderId="4" xfId="1" applyFont="1" applyBorder="1"/>
    <xf numFmtId="0" fontId="11" fillId="0" borderId="2" xfId="1" applyFont="1" applyBorder="1" applyAlignment="1">
      <alignment horizontal="center"/>
    </xf>
    <xf numFmtId="0" fontId="11" fillId="0" borderId="0" xfId="1" applyFont="1" applyAlignment="1">
      <alignment horizontal="center"/>
    </xf>
    <xf numFmtId="164" fontId="12" fillId="6" borderId="48" xfId="1" applyNumberFormat="1" applyFont="1" applyFill="1" applyBorder="1" applyAlignment="1" applyProtection="1">
      <alignment horizontal="center"/>
    </xf>
    <xf numFmtId="164" fontId="12" fillId="6" borderId="0" xfId="1" applyNumberFormat="1" applyFont="1" applyFill="1" applyBorder="1" applyAlignment="1" applyProtection="1">
      <alignment horizontal="center"/>
    </xf>
    <xf numFmtId="164" fontId="12" fillId="6" borderId="47" xfId="1" applyNumberFormat="1" applyFont="1" applyFill="1" applyBorder="1" applyAlignment="1" applyProtection="1">
      <alignment horizontal="center"/>
    </xf>
    <xf numFmtId="0" fontId="11" fillId="8" borderId="0" xfId="1" applyFont="1" applyFill="1" applyBorder="1" applyAlignment="1">
      <alignment horizontal="center"/>
    </xf>
    <xf numFmtId="164" fontId="14" fillId="6" borderId="0" xfId="1" applyNumberFormat="1" applyFont="1" applyFill="1" applyBorder="1" applyAlignment="1" applyProtection="1">
      <alignment horizontal="center" vertical="center" wrapText="1"/>
    </xf>
    <xf numFmtId="0" fontId="1" fillId="0" borderId="0" xfId="1" applyBorder="1" applyAlignment="1">
      <alignment horizontal="center"/>
    </xf>
    <xf numFmtId="0" fontId="1" fillId="6" borderId="0" xfId="1" applyFill="1" applyBorder="1" applyAlignment="1">
      <alignment horizontal="center"/>
    </xf>
    <xf numFmtId="164" fontId="11" fillId="6" borderId="0" xfId="0" applyNumberFormat="1" applyFont="1" applyFill="1" applyBorder="1" applyAlignment="1" applyProtection="1">
      <alignment horizontal="left"/>
    </xf>
    <xf numFmtId="164" fontId="11" fillId="6" borderId="0" xfId="0" applyNumberFormat="1" applyFont="1" applyFill="1" applyBorder="1" applyProtection="1"/>
    <xf numFmtId="37" fontId="11" fillId="6" borderId="0" xfId="0" applyNumberFormat="1" applyFont="1" applyFill="1" applyBorder="1" applyAlignment="1" applyProtection="1">
      <alignment horizontal="center"/>
    </xf>
    <xf numFmtId="164" fontId="11" fillId="6" borderId="0" xfId="0" applyNumberFormat="1" applyFont="1" applyFill="1" applyBorder="1" applyAlignment="1" applyProtection="1">
      <alignment horizontal="center"/>
    </xf>
    <xf numFmtId="164" fontId="16" fillId="6" borderId="0" xfId="0" applyNumberFormat="1" applyFont="1" applyFill="1" applyBorder="1" applyProtection="1"/>
    <xf numFmtId="164" fontId="16" fillId="6" borderId="47" xfId="0" applyNumberFormat="1" applyFont="1" applyFill="1" applyBorder="1" applyProtection="1"/>
    <xf numFmtId="164" fontId="11" fillId="6" borderId="47" xfId="0" applyNumberFormat="1" applyFont="1" applyFill="1" applyBorder="1" applyProtection="1"/>
    <xf numFmtId="164" fontId="13" fillId="6" borderId="0" xfId="1" applyNumberFormat="1" applyFont="1" applyFill="1" applyBorder="1" applyAlignment="1" applyProtection="1">
      <alignment horizontal="centerContinuous"/>
    </xf>
    <xf numFmtId="0" fontId="7" fillId="6" borderId="0" xfId="1" applyFont="1" applyFill="1" applyAlignment="1"/>
    <xf numFmtId="164" fontId="12" fillId="6" borderId="48" xfId="1" applyNumberFormat="1" applyFont="1" applyFill="1" applyBorder="1" applyAlignment="1" applyProtection="1">
      <alignment horizontal="center"/>
    </xf>
    <xf numFmtId="164" fontId="12" fillId="6" borderId="0" xfId="1" applyNumberFormat="1" applyFont="1" applyFill="1" applyBorder="1" applyAlignment="1" applyProtection="1">
      <alignment horizontal="center"/>
    </xf>
    <xf numFmtId="164" fontId="12" fillId="6" borderId="47" xfId="1" applyNumberFormat="1" applyFont="1" applyFill="1" applyBorder="1" applyAlignment="1" applyProtection="1">
      <alignment horizontal="center"/>
    </xf>
    <xf numFmtId="164" fontId="14" fillId="6" borderId="0" xfId="1" applyNumberFormat="1" applyFont="1" applyFill="1" applyBorder="1" applyAlignment="1" applyProtection="1">
      <alignment horizontal="center"/>
    </xf>
    <xf numFmtId="0" fontId="12" fillId="6" borderId="0" xfId="1" applyFont="1" applyFill="1" applyBorder="1" applyAlignment="1">
      <alignment horizontal="center"/>
    </xf>
    <xf numFmtId="0" fontId="11" fillId="6" borderId="0" xfId="1" applyFont="1" applyFill="1" applyBorder="1" applyAlignment="1">
      <alignment horizontal="center"/>
    </xf>
    <xf numFmtId="0" fontId="11" fillId="8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0" fontId="12" fillId="0" borderId="0" xfId="1" applyFont="1" applyBorder="1" applyAlignment="1">
      <alignment horizontal="center"/>
    </xf>
    <xf numFmtId="164" fontId="3" fillId="5" borderId="46" xfId="1" applyNumberFormat="1" applyFont="1" applyFill="1" applyBorder="1" applyAlignment="1" applyProtection="1">
      <alignment horizontal="center"/>
    </xf>
    <xf numFmtId="164" fontId="3" fillId="5" borderId="45" xfId="1" applyNumberFormat="1" applyFont="1" applyFill="1" applyBorder="1" applyAlignment="1" applyProtection="1">
      <alignment horizontal="center"/>
    </xf>
    <xf numFmtId="164" fontId="3" fillId="5" borderId="44" xfId="1" applyNumberFormat="1" applyFont="1" applyFill="1" applyBorder="1" applyAlignment="1" applyProtection="1">
      <alignment horizontal="center"/>
    </xf>
    <xf numFmtId="0" fontId="6" fillId="5" borderId="22" xfId="1" applyFont="1" applyFill="1" applyBorder="1" applyAlignment="1">
      <alignment horizontal="center" vertical="center"/>
    </xf>
    <xf numFmtId="0" fontId="6" fillId="5" borderId="10" xfId="1" applyFont="1" applyFill="1" applyBorder="1" applyAlignment="1">
      <alignment horizontal="center" vertical="center"/>
    </xf>
    <xf numFmtId="0" fontId="5" fillId="0" borderId="21" xfId="1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19" xfId="1" applyFont="1" applyBorder="1" applyAlignment="1">
      <alignment horizontal="center"/>
    </xf>
    <xf numFmtId="0" fontId="5" fillId="6" borderId="21" xfId="1" applyFont="1" applyFill="1" applyBorder="1" applyAlignment="1">
      <alignment horizontal="center"/>
    </xf>
    <xf numFmtId="0" fontId="5" fillId="6" borderId="19" xfId="1" applyFont="1" applyFill="1" applyBorder="1" applyAlignment="1">
      <alignment horizontal="center"/>
    </xf>
    <xf numFmtId="49" fontId="5" fillId="4" borderId="17" xfId="1" applyNumberFormat="1" applyFont="1" applyFill="1" applyBorder="1" applyAlignment="1">
      <alignment horizontal="center"/>
    </xf>
    <xf numFmtId="49" fontId="5" fillId="4" borderId="15" xfId="1" applyNumberFormat="1" applyFont="1" applyFill="1" applyBorder="1" applyAlignment="1">
      <alignment horizontal="center"/>
    </xf>
    <xf numFmtId="0" fontId="8" fillId="0" borderId="23" xfId="1" applyFont="1" applyBorder="1" applyAlignment="1">
      <alignment horizontal="center"/>
    </xf>
    <xf numFmtId="49" fontId="8" fillId="1" borderId="41" xfId="1" applyNumberFormat="1" applyFont="1" applyFill="1" applyBorder="1" applyAlignment="1">
      <alignment horizontal="center"/>
    </xf>
    <xf numFmtId="49" fontId="8" fillId="1" borderId="28" xfId="1" applyNumberFormat="1" applyFont="1" applyFill="1" applyBorder="1" applyAlignment="1">
      <alignment horizontal="center"/>
    </xf>
    <xf numFmtId="0" fontId="8" fillId="0" borderId="34" xfId="1" applyFont="1" applyBorder="1" applyAlignment="1">
      <alignment horizontal="center"/>
    </xf>
    <xf numFmtId="0" fontId="8" fillId="0" borderId="20" xfId="1" applyFont="1" applyBorder="1" applyAlignment="1">
      <alignment horizontal="center"/>
    </xf>
    <xf numFmtId="0" fontId="8" fillId="0" borderId="19" xfId="1" applyFont="1" applyBorder="1" applyAlignment="1">
      <alignment horizontal="center"/>
    </xf>
    <xf numFmtId="0" fontId="7" fillId="6" borderId="21" xfId="1" applyFont="1" applyFill="1" applyBorder="1" applyAlignment="1">
      <alignment horizontal="center"/>
    </xf>
    <xf numFmtId="0" fontId="7" fillId="6" borderId="20" xfId="1" applyFont="1" applyFill="1" applyBorder="1" applyAlignment="1">
      <alignment horizontal="center"/>
    </xf>
    <xf numFmtId="0" fontId="7" fillId="6" borderId="19" xfId="1" applyFont="1" applyFill="1" applyBorder="1" applyAlignment="1">
      <alignment horizontal="center"/>
    </xf>
    <xf numFmtId="0" fontId="8" fillId="6" borderId="34" xfId="1" applyFont="1" applyFill="1" applyBorder="1" applyAlignment="1">
      <alignment horizontal="center"/>
    </xf>
    <xf numFmtId="0" fontId="8" fillId="6" borderId="20" xfId="1" applyFont="1" applyFill="1" applyBorder="1" applyAlignment="1">
      <alignment horizontal="center"/>
    </xf>
    <xf numFmtId="0" fontId="8" fillId="6" borderId="33" xfId="1" applyFont="1" applyFill="1" applyBorder="1" applyAlignment="1">
      <alignment horizontal="center"/>
    </xf>
    <xf numFmtId="0" fontId="7" fillId="0" borderId="21" xfId="1" applyFont="1" applyBorder="1" applyAlignment="1">
      <alignment horizontal="center"/>
    </xf>
    <xf numFmtId="0" fontId="7" fillId="0" borderId="20" xfId="1" applyFont="1" applyBorder="1" applyAlignment="1">
      <alignment horizontal="center"/>
    </xf>
    <xf numFmtId="0" fontId="7" fillId="0" borderId="19" xfId="1" applyFont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19" xfId="1" applyNumberFormat="1" applyFont="1" applyFill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6" borderId="0" xfId="1" applyFont="1" applyFill="1" applyAlignment="1">
      <alignment horizontal="center"/>
    </xf>
    <xf numFmtId="0" fontId="5" fillId="0" borderId="23" xfId="1" applyFont="1" applyBorder="1" applyAlignment="1">
      <alignment horizontal="left"/>
    </xf>
  </cellXfs>
  <cellStyles count="3">
    <cellStyle name="Normal" xfId="0" builtinId="0"/>
    <cellStyle name="Normal 2" xfId="1"/>
    <cellStyle name="Percent 2" xfId="2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4">
          <cell r="M4">
            <v>975</v>
          </cell>
        </row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69"/>
  <sheetViews>
    <sheetView showGridLines="0" zoomScaleNormal="100" workbookViewId="0">
      <selection activeCell="R19" sqref="R19"/>
    </sheetView>
  </sheetViews>
  <sheetFormatPr defaultColWidth="9.140625" defaultRowHeight="11.25" x14ac:dyDescent="0.2"/>
  <cols>
    <col min="1" max="1" width="44.28515625" style="1" bestFit="1" customWidth="1"/>
    <col min="2" max="2" width="7.140625" style="1" customWidth="1"/>
    <col min="3" max="3" width="6.140625" style="1" customWidth="1"/>
    <col min="4" max="4" width="6" style="1" customWidth="1"/>
    <col min="5" max="5" width="5.7109375" style="1" customWidth="1"/>
    <col min="6" max="6" width="6" style="1" bestFit="1" customWidth="1"/>
    <col min="7" max="7" width="5.7109375" style="1" customWidth="1"/>
    <col min="8" max="8" width="7.42578125" style="1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2" spans="1:14" ht="12" thickBot="1" x14ac:dyDescent="0.25"/>
    <row r="3" spans="1:14" ht="15" customHeight="1" x14ac:dyDescent="0.2">
      <c r="A3" s="300"/>
      <c r="B3" s="302" t="s">
        <v>51</v>
      </c>
      <c r="C3" s="303"/>
      <c r="D3" s="303"/>
      <c r="E3" s="303"/>
      <c r="F3" s="303"/>
      <c r="G3" s="304"/>
      <c r="H3" s="305" t="s">
        <v>50</v>
      </c>
      <c r="I3" s="306"/>
      <c r="J3" s="302" t="s">
        <v>49</v>
      </c>
      <c r="K3" s="303"/>
      <c r="L3" s="303"/>
      <c r="M3" s="304"/>
    </row>
    <row r="4" spans="1:14" ht="19.5" customHeight="1" thickBot="1" x14ac:dyDescent="0.25">
      <c r="A4" s="301"/>
      <c r="B4" s="45" t="s">
        <v>106</v>
      </c>
      <c r="C4" s="44" t="s">
        <v>107</v>
      </c>
      <c r="D4" s="44" t="s">
        <v>108</v>
      </c>
      <c r="E4" s="44" t="s">
        <v>109</v>
      </c>
      <c r="F4" s="44" t="s">
        <v>110</v>
      </c>
      <c r="G4" s="171" t="s">
        <v>48</v>
      </c>
      <c r="H4" s="307" t="s">
        <v>111</v>
      </c>
      <c r="I4" s="308"/>
      <c r="J4" s="198">
        <v>2021</v>
      </c>
      <c r="K4" s="198">
        <v>2022</v>
      </c>
      <c r="L4" s="199">
        <v>2023</v>
      </c>
      <c r="M4" s="199">
        <v>2024</v>
      </c>
      <c r="N4" s="2"/>
    </row>
    <row r="5" spans="1:14" ht="15" customHeight="1" thickTop="1" x14ac:dyDescent="0.2">
      <c r="A5" s="43" t="s">
        <v>126</v>
      </c>
      <c r="B5" s="41">
        <v>12832</v>
      </c>
      <c r="C5" s="40">
        <v>12753</v>
      </c>
      <c r="D5" s="40">
        <v>12742</v>
      </c>
      <c r="E5" s="40">
        <v>12708</v>
      </c>
      <c r="F5" s="160">
        <f>+F7+F6+Sheet2!F6</f>
        <v>12695</v>
      </c>
      <c r="G5" s="120">
        <f>+G6+G7+Sheet2!G4</f>
        <v>12694</v>
      </c>
      <c r="H5" s="120">
        <f>+H6+H7+Sheet2!H4</f>
        <v>13309</v>
      </c>
      <c r="I5" s="153">
        <f>(G5-H5)/H5</f>
        <v>-4.6209332030956493E-2</v>
      </c>
      <c r="J5" s="200">
        <f>+J7+J6+Sheet2!J4</f>
        <v>12131</v>
      </c>
      <c r="K5" s="200">
        <f>+K7+K6+Sheet2!K4</f>
        <v>12075</v>
      </c>
      <c r="L5" s="201">
        <f>+L7+L6+Sheet2!L4</f>
        <v>13295</v>
      </c>
      <c r="M5" s="202">
        <f>+M6+M7+[1]Sheet2!M4</f>
        <v>12708</v>
      </c>
    </row>
    <row r="6" spans="1:14" ht="15" customHeight="1" x14ac:dyDescent="0.2">
      <c r="A6" s="42" t="s">
        <v>47</v>
      </c>
      <c r="B6" s="41">
        <v>268</v>
      </c>
      <c r="C6" s="40">
        <v>195</v>
      </c>
      <c r="D6" s="40">
        <v>188</v>
      </c>
      <c r="E6" s="40">
        <v>203</v>
      </c>
      <c r="F6" s="160">
        <v>200</v>
      </c>
      <c r="G6" s="120">
        <v>179</v>
      </c>
      <c r="H6" s="120">
        <v>655</v>
      </c>
      <c r="I6" s="153">
        <f>(G6-H6)/H6</f>
        <v>-0.72671755725190834</v>
      </c>
      <c r="J6" s="203">
        <v>679</v>
      </c>
      <c r="K6" s="203">
        <v>1050</v>
      </c>
      <c r="L6" s="201">
        <v>665</v>
      </c>
      <c r="M6" s="204">
        <v>203</v>
      </c>
    </row>
    <row r="7" spans="1:14" ht="15" customHeight="1" thickBot="1" x14ac:dyDescent="0.25">
      <c r="A7" s="39" t="s">
        <v>46</v>
      </c>
      <c r="B7" s="38">
        <v>11608</v>
      </c>
      <c r="C7" s="37">
        <v>11522</v>
      </c>
      <c r="D7" s="37">
        <v>11542</v>
      </c>
      <c r="E7" s="37">
        <v>11530</v>
      </c>
      <c r="F7" s="36">
        <v>11503</v>
      </c>
      <c r="G7" s="121">
        <f>SUM(G9+G11+G16+G20+G22+G26+G31+G33+G35+G37+G43+G47)</f>
        <v>11443</v>
      </c>
      <c r="H7" s="121">
        <f>SUM(H9+H11+H16+H20+H22+H26+H31+H33+H35+H37+H43+H47)</f>
        <v>11409</v>
      </c>
      <c r="I7" s="154">
        <f>(G7-H7)/H7</f>
        <v>2.9801034271189413E-3</v>
      </c>
      <c r="J7" s="205">
        <f>SUM(J9+J11+J16+J20+J22+J26+J31+J33+J35+J37+J43+J47)</f>
        <v>10226</v>
      </c>
      <c r="K7" s="205">
        <f>SUM(K9+K11+K16+K20+K22+K26+K31+K33+K35+K37+K43+K47)</f>
        <v>9934</v>
      </c>
      <c r="L7" s="206">
        <f>SUM(L9+L11+L16+L20+L22+L26+L31+L33+L35+L37+L43+L47)</f>
        <v>11353</v>
      </c>
      <c r="M7" s="207">
        <f>SUM(M9+M11+M20+M22+M26+M31+M35+M37+M43+M47)</f>
        <v>11530</v>
      </c>
    </row>
    <row r="8" spans="1:14" ht="15" customHeight="1" thickBot="1" x14ac:dyDescent="0.25">
      <c r="A8" s="35"/>
      <c r="B8" s="12"/>
      <c r="C8" s="34"/>
      <c r="D8" s="34"/>
      <c r="E8" s="11"/>
      <c r="F8" s="8"/>
      <c r="G8" s="155"/>
      <c r="H8" s="10"/>
      <c r="I8" s="9"/>
      <c r="J8" s="203"/>
      <c r="K8" s="208"/>
      <c r="L8" s="201"/>
      <c r="M8" s="209"/>
    </row>
    <row r="9" spans="1:14" ht="15" customHeight="1" thickBot="1" x14ac:dyDescent="0.25">
      <c r="A9" s="27" t="s">
        <v>45</v>
      </c>
      <c r="B9" s="23">
        <v>412</v>
      </c>
      <c r="C9" s="20">
        <v>417</v>
      </c>
      <c r="D9" s="20">
        <v>418</v>
      </c>
      <c r="E9" s="20">
        <v>424</v>
      </c>
      <c r="F9" s="20">
        <v>429</v>
      </c>
      <c r="G9" s="19">
        <v>427</v>
      </c>
      <c r="H9" s="23">
        <v>398</v>
      </c>
      <c r="I9" s="22">
        <f>(G9-H9)/H9</f>
        <v>7.2864321608040197E-2</v>
      </c>
      <c r="J9" s="210">
        <v>421</v>
      </c>
      <c r="K9" s="210">
        <v>411</v>
      </c>
      <c r="L9" s="211">
        <v>397</v>
      </c>
      <c r="M9" s="211">
        <v>424</v>
      </c>
    </row>
    <row r="10" spans="1:14" ht="15" customHeight="1" thickBot="1" x14ac:dyDescent="0.25">
      <c r="A10" s="13"/>
      <c r="B10" s="12"/>
      <c r="C10" s="34"/>
      <c r="D10" s="26"/>
      <c r="E10" s="11"/>
      <c r="F10" s="11"/>
      <c r="G10" s="155"/>
      <c r="H10" s="10"/>
      <c r="I10" s="9"/>
      <c r="J10" s="212"/>
      <c r="K10" s="212"/>
      <c r="L10" s="213"/>
      <c r="M10" s="209"/>
      <c r="N10" s="33"/>
    </row>
    <row r="11" spans="1:14" ht="15" customHeight="1" thickBot="1" x14ac:dyDescent="0.25">
      <c r="A11" s="27" t="s">
        <v>44</v>
      </c>
      <c r="B11" s="23">
        <v>1310</v>
      </c>
      <c r="C11" s="21">
        <v>1298</v>
      </c>
      <c r="D11" s="24">
        <v>1292</v>
      </c>
      <c r="E11" s="20">
        <v>1286</v>
      </c>
      <c r="F11" s="20">
        <v>1287</v>
      </c>
      <c r="G11" s="19">
        <f>+G12+G14</f>
        <v>1301</v>
      </c>
      <c r="H11" s="23">
        <f>SUM(H12:H14)</f>
        <v>1345</v>
      </c>
      <c r="I11" s="22">
        <f>(G11-H11)/H11</f>
        <v>-3.2713754646840149E-2</v>
      </c>
      <c r="J11" s="210">
        <f>SUM(J12:J14)</f>
        <v>1327</v>
      </c>
      <c r="K11" s="210">
        <f>SUM(K12:K14)</f>
        <v>1326</v>
      </c>
      <c r="L11" s="211">
        <f>SUM(L12:L14)</f>
        <v>1345</v>
      </c>
      <c r="M11" s="211">
        <f>+M12+M14</f>
        <v>1286</v>
      </c>
    </row>
    <row r="12" spans="1:14" ht="15" customHeight="1" x14ac:dyDescent="0.2">
      <c r="A12" s="13" t="s">
        <v>27</v>
      </c>
      <c r="B12" s="12">
        <v>1264</v>
      </c>
      <c r="C12" s="11">
        <v>1252</v>
      </c>
      <c r="D12" s="11">
        <v>1247</v>
      </c>
      <c r="E12" s="11">
        <v>1242</v>
      </c>
      <c r="F12" s="8">
        <v>1244</v>
      </c>
      <c r="G12" s="155">
        <v>1257</v>
      </c>
      <c r="H12" s="10">
        <v>1300</v>
      </c>
      <c r="I12" s="9">
        <f>(G12-H12)/H12</f>
        <v>-3.307692307692308E-2</v>
      </c>
      <c r="J12" s="212">
        <v>1280</v>
      </c>
      <c r="K12" s="212">
        <v>1239</v>
      </c>
      <c r="L12" s="213">
        <v>1302</v>
      </c>
      <c r="M12" s="172">
        <v>1242</v>
      </c>
    </row>
    <row r="13" spans="1:14" ht="15" customHeight="1" x14ac:dyDescent="0.2">
      <c r="A13" s="13" t="s">
        <v>43</v>
      </c>
      <c r="B13" s="12"/>
      <c r="C13" s="11"/>
      <c r="D13" s="11"/>
      <c r="E13" s="11"/>
      <c r="F13" s="8"/>
      <c r="G13" s="155"/>
      <c r="H13" s="10"/>
      <c r="I13" s="9"/>
      <c r="J13" s="212"/>
      <c r="K13" s="212"/>
      <c r="L13" s="213"/>
      <c r="M13" s="172"/>
    </row>
    <row r="14" spans="1:14" ht="15" customHeight="1" x14ac:dyDescent="0.2">
      <c r="A14" s="13" t="s">
        <v>42</v>
      </c>
      <c r="B14" s="12">
        <v>46</v>
      </c>
      <c r="C14" s="11">
        <v>46</v>
      </c>
      <c r="D14" s="11">
        <v>45</v>
      </c>
      <c r="E14" s="11">
        <v>44</v>
      </c>
      <c r="F14" s="8">
        <v>43</v>
      </c>
      <c r="G14" s="155">
        <v>44</v>
      </c>
      <c r="H14" s="10">
        <v>45</v>
      </c>
      <c r="I14" s="9">
        <f>(G14-H14)/H14</f>
        <v>-2.2222222222222223E-2</v>
      </c>
      <c r="J14" s="212">
        <v>47</v>
      </c>
      <c r="K14" s="212">
        <v>87</v>
      </c>
      <c r="L14" s="213">
        <v>43</v>
      </c>
      <c r="M14" s="172">
        <v>44</v>
      </c>
    </row>
    <row r="15" spans="1:14" ht="15" customHeight="1" thickBot="1" x14ac:dyDescent="0.25">
      <c r="A15" s="32"/>
      <c r="B15" s="12"/>
      <c r="C15" s="11"/>
      <c r="D15" s="11"/>
      <c r="E15" s="11"/>
      <c r="F15" s="11"/>
      <c r="G15" s="155"/>
      <c r="H15" s="10"/>
      <c r="I15" s="9"/>
      <c r="J15" s="212"/>
      <c r="K15" s="212"/>
      <c r="L15" s="213"/>
      <c r="M15" s="172"/>
    </row>
    <row r="16" spans="1:14" ht="15" customHeight="1" thickBot="1" x14ac:dyDescent="0.25">
      <c r="A16" s="7" t="s">
        <v>41</v>
      </c>
      <c r="B16" s="17"/>
      <c r="C16" s="15"/>
      <c r="D16" s="15"/>
      <c r="E16" s="15"/>
      <c r="F16" s="15"/>
      <c r="G16" s="14"/>
      <c r="H16" s="17"/>
      <c r="I16" s="16"/>
      <c r="J16" s="214"/>
      <c r="K16" s="214"/>
      <c r="L16" s="215"/>
      <c r="M16" s="215"/>
    </row>
    <row r="17" spans="1:13" ht="15" customHeight="1" thickBot="1" x14ac:dyDescent="0.25">
      <c r="A17" s="7" t="s">
        <v>40</v>
      </c>
      <c r="B17" s="17"/>
      <c r="C17" s="15"/>
      <c r="D17" s="15"/>
      <c r="E17" s="15"/>
      <c r="F17" s="15"/>
      <c r="G17" s="14"/>
      <c r="H17" s="17"/>
      <c r="I17" s="16"/>
      <c r="J17" s="214"/>
      <c r="K17" s="214"/>
      <c r="L17" s="215"/>
      <c r="M17" s="215"/>
    </row>
    <row r="18" spans="1:13" ht="15" customHeight="1" thickBot="1" x14ac:dyDescent="0.25">
      <c r="A18" s="7" t="s">
        <v>39</v>
      </c>
      <c r="B18" s="17"/>
      <c r="C18" s="15"/>
      <c r="D18" s="15"/>
      <c r="E18" s="15"/>
      <c r="F18" s="15"/>
      <c r="G18" s="14"/>
      <c r="H18" s="17"/>
      <c r="I18" s="16"/>
      <c r="J18" s="214"/>
      <c r="K18" s="214"/>
      <c r="L18" s="215"/>
      <c r="M18" s="215"/>
    </row>
    <row r="19" spans="1:13" ht="15" customHeight="1" thickBot="1" x14ac:dyDescent="0.25">
      <c r="A19" s="13"/>
      <c r="B19" s="12"/>
      <c r="C19" s="11"/>
      <c r="D19" s="11"/>
      <c r="E19" s="11"/>
      <c r="F19" s="8"/>
      <c r="G19" s="155"/>
      <c r="H19" s="10"/>
      <c r="I19" s="9"/>
      <c r="J19" s="212"/>
      <c r="K19" s="212"/>
      <c r="L19" s="213"/>
      <c r="M19" s="172"/>
    </row>
    <row r="20" spans="1:13" ht="15" customHeight="1" thickBot="1" x14ac:dyDescent="0.25">
      <c r="A20" s="27" t="s">
        <v>38</v>
      </c>
      <c r="B20" s="23">
        <v>6</v>
      </c>
      <c r="C20" s="20">
        <v>5</v>
      </c>
      <c r="D20" s="20">
        <v>9</v>
      </c>
      <c r="E20" s="20">
        <v>3</v>
      </c>
      <c r="F20" s="20">
        <v>8</v>
      </c>
      <c r="G20" s="19">
        <v>6</v>
      </c>
      <c r="H20" s="23">
        <v>6</v>
      </c>
      <c r="I20" s="22">
        <f>(G20-H20)/H20</f>
        <v>0</v>
      </c>
      <c r="J20" s="210">
        <v>13</v>
      </c>
      <c r="K20" s="210">
        <v>7</v>
      </c>
      <c r="L20" s="211">
        <v>4</v>
      </c>
      <c r="M20" s="211">
        <v>3</v>
      </c>
    </row>
    <row r="21" spans="1:13" ht="15" customHeight="1" thickBot="1" x14ac:dyDescent="0.25">
      <c r="A21" s="13"/>
      <c r="B21" s="12"/>
      <c r="C21" s="11"/>
      <c r="D21" s="31"/>
      <c r="E21" s="11"/>
      <c r="F21" s="8"/>
      <c r="G21" s="155"/>
      <c r="H21" s="10"/>
      <c r="I21" s="9"/>
      <c r="J21" s="212"/>
      <c r="K21" s="212"/>
      <c r="L21" s="213"/>
      <c r="M21" s="172"/>
    </row>
    <row r="22" spans="1:13" ht="15" customHeight="1" thickBot="1" x14ac:dyDescent="0.25">
      <c r="A22" s="27" t="s">
        <v>37</v>
      </c>
      <c r="B22" s="23">
        <v>1247</v>
      </c>
      <c r="C22" s="20">
        <v>1253</v>
      </c>
      <c r="D22" s="30">
        <v>1266</v>
      </c>
      <c r="E22" s="20">
        <v>1269</v>
      </c>
      <c r="F22" s="20">
        <v>1273</v>
      </c>
      <c r="G22" s="19">
        <f>SUM(G23:G25)</f>
        <v>1286</v>
      </c>
      <c r="H22" s="23">
        <f>SUM(H23:H25)</f>
        <v>1261</v>
      </c>
      <c r="I22" s="22">
        <f>(G22-H22)/H22</f>
        <v>1.9825535289452814E-2</v>
      </c>
      <c r="J22" s="210">
        <f>SUM(J23:J25)</f>
        <v>1139</v>
      </c>
      <c r="K22" s="210">
        <f>SUM(K23:K25)</f>
        <v>1237</v>
      </c>
      <c r="L22" s="211">
        <f>SUM(L23:L25)</f>
        <v>1258</v>
      </c>
      <c r="M22" s="211">
        <f>SUM(M23:M25)</f>
        <v>1269</v>
      </c>
    </row>
    <row r="23" spans="1:13" ht="15" customHeight="1" x14ac:dyDescent="0.2">
      <c r="A23" s="13" t="s">
        <v>27</v>
      </c>
      <c r="B23" s="12">
        <v>1183</v>
      </c>
      <c r="C23" s="11">
        <v>1186</v>
      </c>
      <c r="D23" s="11">
        <v>1199</v>
      </c>
      <c r="E23" s="11">
        <v>1199</v>
      </c>
      <c r="F23" s="11">
        <v>1196</v>
      </c>
      <c r="G23" s="155">
        <v>1210</v>
      </c>
      <c r="H23" s="10">
        <v>1210</v>
      </c>
      <c r="I23" s="9">
        <f>(G23-H23)/H23</f>
        <v>0</v>
      </c>
      <c r="J23" s="212">
        <v>1097</v>
      </c>
      <c r="K23" s="212">
        <v>1189</v>
      </c>
      <c r="L23" s="213">
        <v>1195</v>
      </c>
      <c r="M23" s="172">
        <v>1199</v>
      </c>
    </row>
    <row r="24" spans="1:13" ht="15" customHeight="1" x14ac:dyDescent="0.2">
      <c r="A24" s="13" t="s">
        <v>36</v>
      </c>
      <c r="B24" s="12">
        <v>64</v>
      </c>
      <c r="C24" s="11">
        <v>67</v>
      </c>
      <c r="D24" s="11">
        <v>67</v>
      </c>
      <c r="E24" s="11">
        <v>70</v>
      </c>
      <c r="F24" s="11">
        <v>77</v>
      </c>
      <c r="G24" s="155">
        <v>76</v>
      </c>
      <c r="H24" s="10">
        <v>51</v>
      </c>
      <c r="I24" s="9">
        <f>(G24-H24)/H24</f>
        <v>0.49019607843137253</v>
      </c>
      <c r="J24" s="212">
        <v>42</v>
      </c>
      <c r="K24" s="212">
        <v>48</v>
      </c>
      <c r="L24" s="213">
        <v>63</v>
      </c>
      <c r="M24" s="172">
        <v>70</v>
      </c>
    </row>
    <row r="25" spans="1:13" ht="15" customHeight="1" thickBot="1" x14ac:dyDescent="0.25">
      <c r="A25" s="13"/>
      <c r="B25" s="12"/>
      <c r="C25" s="11"/>
      <c r="D25" s="11"/>
      <c r="E25" s="11"/>
      <c r="F25" s="11"/>
      <c r="G25" s="155"/>
      <c r="H25" s="10"/>
      <c r="I25" s="9"/>
      <c r="J25" s="212"/>
      <c r="K25" s="212"/>
      <c r="L25" s="213"/>
      <c r="M25" s="172"/>
    </row>
    <row r="26" spans="1:13" ht="15" customHeight="1" thickBot="1" x14ac:dyDescent="0.25">
      <c r="A26" s="27" t="s">
        <v>35</v>
      </c>
      <c r="B26" s="23">
        <v>1297</v>
      </c>
      <c r="C26" s="20">
        <v>1309</v>
      </c>
      <c r="D26" s="30">
        <v>1309</v>
      </c>
      <c r="E26" s="20">
        <v>1308</v>
      </c>
      <c r="F26" s="20">
        <v>1325</v>
      </c>
      <c r="G26" s="19">
        <f>SUM(G27:G29)</f>
        <v>1284</v>
      </c>
      <c r="H26" s="23">
        <f>SUM(H27:H29)</f>
        <v>1241</v>
      </c>
      <c r="I26" s="22">
        <f>(G26-H26)/H26</f>
        <v>3.4649476228847703E-2</v>
      </c>
      <c r="J26" s="210">
        <f>SUM(J27:J29)</f>
        <v>893</v>
      </c>
      <c r="K26" s="210">
        <f>SUM(K27:K29)</f>
        <v>1149</v>
      </c>
      <c r="L26" s="211">
        <f>SUM(L27:L29)</f>
        <v>1277</v>
      </c>
      <c r="M26" s="211">
        <f>SUM(M27:M29)</f>
        <v>1308</v>
      </c>
    </row>
    <row r="27" spans="1:13" ht="15" customHeight="1" x14ac:dyDescent="0.2">
      <c r="A27" s="13" t="s">
        <v>34</v>
      </c>
      <c r="B27" s="12">
        <v>960</v>
      </c>
      <c r="C27" s="11">
        <v>975</v>
      </c>
      <c r="D27" s="11">
        <v>978</v>
      </c>
      <c r="E27" s="11">
        <v>960</v>
      </c>
      <c r="F27" s="11">
        <v>980</v>
      </c>
      <c r="G27" s="155">
        <v>974</v>
      </c>
      <c r="H27" s="10">
        <v>980</v>
      </c>
      <c r="I27" s="9">
        <f>(G27-H27)/H27</f>
        <v>-6.1224489795918364E-3</v>
      </c>
      <c r="J27" s="212">
        <v>686</v>
      </c>
      <c r="K27" s="212">
        <v>813</v>
      </c>
      <c r="L27" s="213">
        <v>979</v>
      </c>
      <c r="M27" s="172">
        <v>960</v>
      </c>
    </row>
    <row r="28" spans="1:13" ht="15" customHeight="1" x14ac:dyDescent="0.2">
      <c r="A28" s="13" t="s">
        <v>33</v>
      </c>
      <c r="B28" s="17"/>
      <c r="C28" s="15"/>
      <c r="D28" s="15"/>
      <c r="E28" s="15"/>
      <c r="F28" s="15"/>
      <c r="G28" s="14"/>
      <c r="H28" s="17"/>
      <c r="I28" s="16"/>
      <c r="J28" s="212">
        <v>207</v>
      </c>
      <c r="K28" s="212">
        <v>336</v>
      </c>
      <c r="L28" s="215"/>
      <c r="M28" s="216"/>
    </row>
    <row r="29" spans="1:13" ht="15" customHeight="1" x14ac:dyDescent="0.2">
      <c r="A29" s="13" t="s">
        <v>32</v>
      </c>
      <c r="B29" s="12">
        <v>337</v>
      </c>
      <c r="C29" s="11">
        <v>334</v>
      </c>
      <c r="D29" s="11">
        <v>331</v>
      </c>
      <c r="E29" s="11">
        <v>348</v>
      </c>
      <c r="F29" s="11">
        <v>345</v>
      </c>
      <c r="G29" s="155">
        <v>310</v>
      </c>
      <c r="H29" s="10">
        <v>261</v>
      </c>
      <c r="I29" s="9">
        <f>(G29-H29)/H29</f>
        <v>0.18773946360153257</v>
      </c>
      <c r="J29" s="212"/>
      <c r="K29" s="212"/>
      <c r="L29" s="213">
        <v>298</v>
      </c>
      <c r="M29" s="172">
        <v>348</v>
      </c>
    </row>
    <row r="30" spans="1:13" ht="15" customHeight="1" thickBot="1" x14ac:dyDescent="0.25">
      <c r="A30" s="13"/>
      <c r="B30" s="12"/>
      <c r="C30" s="11"/>
      <c r="D30" s="11"/>
      <c r="E30" s="11"/>
      <c r="F30" s="11"/>
      <c r="G30" s="155"/>
      <c r="H30" s="10"/>
      <c r="I30" s="9"/>
      <c r="J30" s="212"/>
      <c r="K30" s="212"/>
      <c r="L30" s="213"/>
      <c r="M30" s="172"/>
    </row>
    <row r="31" spans="1:13" ht="15" customHeight="1" thickBot="1" x14ac:dyDescent="0.25">
      <c r="A31" s="27" t="s">
        <v>31</v>
      </c>
      <c r="B31" s="23">
        <v>559</v>
      </c>
      <c r="C31" s="20">
        <v>529</v>
      </c>
      <c r="D31" s="20">
        <v>515</v>
      </c>
      <c r="E31" s="20">
        <v>487</v>
      </c>
      <c r="F31" s="20">
        <v>455</v>
      </c>
      <c r="G31" s="19">
        <v>453</v>
      </c>
      <c r="H31" s="23">
        <v>648</v>
      </c>
      <c r="I31" s="22">
        <f>(G31-H31)/H31</f>
        <v>-0.30092592592592593</v>
      </c>
      <c r="J31" s="210">
        <v>395</v>
      </c>
      <c r="K31" s="210">
        <v>401</v>
      </c>
      <c r="L31" s="211">
        <v>569</v>
      </c>
      <c r="M31" s="211">
        <v>487</v>
      </c>
    </row>
    <row r="32" spans="1:13" ht="15" customHeight="1" thickBot="1" x14ac:dyDescent="0.25">
      <c r="A32" s="13"/>
      <c r="B32" s="12"/>
      <c r="C32" s="11"/>
      <c r="D32" s="11"/>
      <c r="E32" s="11"/>
      <c r="F32" s="11"/>
      <c r="G32" s="155"/>
      <c r="H32" s="10"/>
      <c r="I32" s="9"/>
      <c r="J32" s="212"/>
      <c r="K32" s="212"/>
      <c r="L32" s="213"/>
      <c r="M32" s="172"/>
    </row>
    <row r="33" spans="1:13" ht="15" customHeight="1" thickBot="1" x14ac:dyDescent="0.25">
      <c r="A33" s="7" t="s">
        <v>30</v>
      </c>
      <c r="B33" s="17"/>
      <c r="C33" s="15"/>
      <c r="D33" s="15"/>
      <c r="E33" s="15"/>
      <c r="F33" s="15"/>
      <c r="G33" s="14"/>
      <c r="H33" s="17"/>
      <c r="I33" s="16"/>
      <c r="J33" s="212">
        <v>619</v>
      </c>
      <c r="K33" s="212">
        <v>0</v>
      </c>
      <c r="L33" s="215"/>
      <c r="M33" s="216"/>
    </row>
    <row r="34" spans="1:13" ht="15" customHeight="1" thickBot="1" x14ac:dyDescent="0.25">
      <c r="A34" s="13"/>
      <c r="B34" s="12"/>
      <c r="C34" s="11"/>
      <c r="D34" s="11"/>
      <c r="E34" s="11"/>
      <c r="F34" s="11"/>
      <c r="G34" s="155"/>
      <c r="H34" s="10"/>
      <c r="I34" s="9"/>
      <c r="J34" s="212"/>
      <c r="K34" s="212"/>
      <c r="L34" s="213"/>
      <c r="M34" s="172"/>
    </row>
    <row r="35" spans="1:13" ht="15" customHeight="1" thickBot="1" x14ac:dyDescent="0.25">
      <c r="A35" s="27" t="s">
        <v>29</v>
      </c>
      <c r="B35" s="23">
        <v>3320</v>
      </c>
      <c r="C35" s="20">
        <v>3306</v>
      </c>
      <c r="D35" s="20">
        <v>3258</v>
      </c>
      <c r="E35" s="20">
        <v>3274</v>
      </c>
      <c r="F35" s="20">
        <v>3261</v>
      </c>
      <c r="G35" s="19">
        <v>3242</v>
      </c>
      <c r="H35" s="23">
        <v>3186</v>
      </c>
      <c r="I35" s="22">
        <f>(G35-H35)/H35</f>
        <v>1.7576898932831136E-2</v>
      </c>
      <c r="J35" s="210">
        <v>2337</v>
      </c>
      <c r="K35" s="210">
        <v>2492</v>
      </c>
      <c r="L35" s="211">
        <v>3199</v>
      </c>
      <c r="M35" s="211">
        <v>3274</v>
      </c>
    </row>
    <row r="36" spans="1:13" ht="15" customHeight="1" thickBot="1" x14ac:dyDescent="0.25">
      <c r="A36" s="29"/>
      <c r="B36" s="12"/>
      <c r="C36" s="31"/>
      <c r="D36" s="11"/>
      <c r="E36" s="11"/>
      <c r="F36" s="11"/>
      <c r="G36" s="155"/>
      <c r="H36" s="10"/>
      <c r="I36" s="9"/>
      <c r="J36" s="212"/>
      <c r="K36" s="212"/>
      <c r="L36" s="213"/>
      <c r="M36" s="172"/>
    </row>
    <row r="37" spans="1:13" ht="15" customHeight="1" thickBot="1" x14ac:dyDescent="0.25">
      <c r="A37" s="27" t="s">
        <v>28</v>
      </c>
      <c r="B37" s="23">
        <v>2067</v>
      </c>
      <c r="C37" s="30">
        <v>2049</v>
      </c>
      <c r="D37" s="20">
        <v>2084</v>
      </c>
      <c r="E37" s="20">
        <v>2106</v>
      </c>
      <c r="F37" s="20">
        <v>2097</v>
      </c>
      <c r="G37" s="19">
        <f>SUM(G38:G41)</f>
        <v>2049</v>
      </c>
      <c r="H37" s="23">
        <f>+H38+H39+H41</f>
        <v>1939</v>
      </c>
      <c r="I37" s="22">
        <f>(G37-H37)/H37</f>
        <v>5.6730273336771532E-2</v>
      </c>
      <c r="J37" s="210">
        <f>SUM(J38:J41)</f>
        <v>1878</v>
      </c>
      <c r="K37" s="210">
        <f>SUM(K38:K41)</f>
        <v>2034</v>
      </c>
      <c r="L37" s="211">
        <f>SUM(L38:L41)</f>
        <v>1952</v>
      </c>
      <c r="M37" s="211">
        <f>+M38+M39+M41</f>
        <v>2106</v>
      </c>
    </row>
    <row r="38" spans="1:13" ht="15" customHeight="1" x14ac:dyDescent="0.2">
      <c r="A38" s="29" t="s">
        <v>27</v>
      </c>
      <c r="B38" s="12">
        <v>1658</v>
      </c>
      <c r="C38" s="11">
        <v>1676</v>
      </c>
      <c r="D38" s="11">
        <v>1676</v>
      </c>
      <c r="E38" s="11">
        <v>1683</v>
      </c>
      <c r="F38" s="11">
        <v>1669</v>
      </c>
      <c r="G38" s="155">
        <v>1654</v>
      </c>
      <c r="H38" s="10">
        <v>1671</v>
      </c>
      <c r="I38" s="9">
        <f>(G38-H38)/H38</f>
        <v>-1.0173548773189706E-2</v>
      </c>
      <c r="J38" s="212">
        <v>1644</v>
      </c>
      <c r="K38" s="212">
        <v>1711</v>
      </c>
      <c r="L38" s="213">
        <v>1693</v>
      </c>
      <c r="M38" s="172">
        <v>1683</v>
      </c>
    </row>
    <row r="39" spans="1:13" ht="15" customHeight="1" x14ac:dyDescent="0.2">
      <c r="A39" s="29" t="s">
        <v>26</v>
      </c>
      <c r="B39" s="12">
        <v>409</v>
      </c>
      <c r="C39" s="11">
        <v>373</v>
      </c>
      <c r="D39" s="11">
        <v>408</v>
      </c>
      <c r="E39" s="11">
        <v>423</v>
      </c>
      <c r="F39" s="11">
        <v>428</v>
      </c>
      <c r="G39" s="155">
        <v>395</v>
      </c>
      <c r="H39" s="10">
        <v>0</v>
      </c>
      <c r="I39" s="9">
        <f>(H39-G39)/G39</f>
        <v>-1</v>
      </c>
      <c r="J39" s="212">
        <v>37</v>
      </c>
      <c r="K39" s="212">
        <v>75</v>
      </c>
      <c r="L39" s="213">
        <v>0</v>
      </c>
      <c r="M39" s="172">
        <v>423</v>
      </c>
    </row>
    <row r="40" spans="1:13" ht="15" customHeight="1" x14ac:dyDescent="0.2">
      <c r="A40" s="13" t="s">
        <v>25</v>
      </c>
      <c r="B40" s="17"/>
      <c r="C40" s="15"/>
      <c r="D40" s="15"/>
      <c r="E40" s="15"/>
      <c r="F40" s="15"/>
      <c r="G40" s="14"/>
      <c r="H40" s="17"/>
      <c r="I40" s="16"/>
      <c r="J40" s="212">
        <v>0</v>
      </c>
      <c r="K40" s="214"/>
      <c r="L40" s="215"/>
      <c r="M40" s="216"/>
    </row>
    <row r="41" spans="1:13" ht="15" customHeight="1" x14ac:dyDescent="0.2">
      <c r="A41" s="13" t="s">
        <v>24</v>
      </c>
      <c r="B41" s="12">
        <v>0</v>
      </c>
      <c r="C41" s="11">
        <v>0</v>
      </c>
      <c r="D41" s="11">
        <v>0</v>
      </c>
      <c r="E41" s="11">
        <v>0</v>
      </c>
      <c r="F41" s="11">
        <v>0</v>
      </c>
      <c r="G41" s="155">
        <v>0</v>
      </c>
      <c r="H41" s="10">
        <v>268</v>
      </c>
      <c r="I41" s="9">
        <f>(G41-H41)/H41</f>
        <v>-1</v>
      </c>
      <c r="J41" s="212">
        <v>197</v>
      </c>
      <c r="K41" s="212">
        <v>248</v>
      </c>
      <c r="L41" s="213">
        <v>259</v>
      </c>
      <c r="M41" s="172">
        <v>0</v>
      </c>
    </row>
    <row r="42" spans="1:13" ht="15" customHeight="1" thickBot="1" x14ac:dyDescent="0.25">
      <c r="A42" s="13"/>
      <c r="B42" s="28"/>
      <c r="C42" s="11"/>
      <c r="D42" s="26"/>
      <c r="E42" s="11"/>
      <c r="F42" s="11"/>
      <c r="G42" s="155"/>
      <c r="H42" s="10"/>
      <c r="I42" s="9"/>
      <c r="J42" s="212"/>
      <c r="K42" s="212"/>
      <c r="L42" s="213"/>
      <c r="M42" s="172"/>
    </row>
    <row r="43" spans="1:13" ht="15" customHeight="1" thickBot="1" x14ac:dyDescent="0.25">
      <c r="A43" s="27" t="s">
        <v>23</v>
      </c>
      <c r="B43" s="23">
        <v>387</v>
      </c>
      <c r="C43" s="20">
        <v>380</v>
      </c>
      <c r="D43" s="24">
        <v>386</v>
      </c>
      <c r="E43" s="20">
        <v>385</v>
      </c>
      <c r="F43" s="20">
        <v>383</v>
      </c>
      <c r="G43" s="19">
        <f>SUM(G44:G45)</f>
        <v>370</v>
      </c>
      <c r="H43" s="23">
        <f>SUM(H44:H45)</f>
        <v>368</v>
      </c>
      <c r="I43" s="22">
        <f>(G43-H43)/H43</f>
        <v>5.434782608695652E-3</v>
      </c>
      <c r="J43" s="210">
        <f>SUM(J44:J45)</f>
        <v>359</v>
      </c>
      <c r="K43" s="210">
        <f>SUM(K44:K45)</f>
        <v>372</v>
      </c>
      <c r="L43" s="211">
        <f>SUM(L44:L45)</f>
        <v>368</v>
      </c>
      <c r="M43" s="211">
        <f>SUM(M44:M45)</f>
        <v>385</v>
      </c>
    </row>
    <row r="44" spans="1:13" ht="15" customHeight="1" x14ac:dyDescent="0.2">
      <c r="A44" s="13" t="s">
        <v>22</v>
      </c>
      <c r="B44" s="12">
        <v>367</v>
      </c>
      <c r="C44" s="11">
        <v>358</v>
      </c>
      <c r="D44" s="11">
        <v>367</v>
      </c>
      <c r="E44" s="11">
        <v>372</v>
      </c>
      <c r="F44" s="11">
        <v>361</v>
      </c>
      <c r="G44" s="155">
        <v>355</v>
      </c>
      <c r="H44" s="10">
        <v>350</v>
      </c>
      <c r="I44" s="9">
        <f>(G44-H44)/H44</f>
        <v>1.4285714285714285E-2</v>
      </c>
      <c r="J44" s="212">
        <v>348</v>
      </c>
      <c r="K44" s="212">
        <v>352</v>
      </c>
      <c r="L44" s="213">
        <v>347</v>
      </c>
      <c r="M44" s="172">
        <v>372</v>
      </c>
    </row>
    <row r="45" spans="1:13" ht="15" customHeight="1" x14ac:dyDescent="0.2">
      <c r="A45" s="13" t="s">
        <v>21</v>
      </c>
      <c r="B45" s="12">
        <v>20</v>
      </c>
      <c r="C45" s="11">
        <v>22</v>
      </c>
      <c r="D45" s="11">
        <v>19</v>
      </c>
      <c r="E45" s="11">
        <v>13</v>
      </c>
      <c r="F45" s="11">
        <v>22</v>
      </c>
      <c r="G45" s="155">
        <v>15</v>
      </c>
      <c r="H45" s="10">
        <v>18</v>
      </c>
      <c r="I45" s="9">
        <f>(G45-H45)/H45</f>
        <v>-0.16666666666666666</v>
      </c>
      <c r="J45" s="212">
        <v>11</v>
      </c>
      <c r="K45" s="212">
        <v>20</v>
      </c>
      <c r="L45" s="213">
        <v>21</v>
      </c>
      <c r="M45" s="172">
        <v>13</v>
      </c>
    </row>
    <row r="46" spans="1:13" ht="15" customHeight="1" thickBot="1" x14ac:dyDescent="0.25">
      <c r="A46" s="13"/>
      <c r="B46" s="12"/>
      <c r="C46" s="11"/>
      <c r="D46" s="26"/>
      <c r="E46" s="11"/>
      <c r="F46" s="11"/>
      <c r="G46" s="155"/>
      <c r="H46" s="10"/>
      <c r="I46" s="9"/>
      <c r="J46" s="212"/>
      <c r="K46" s="212"/>
      <c r="L46" s="213"/>
      <c r="M46" s="172"/>
    </row>
    <row r="47" spans="1:13" ht="15" customHeight="1" thickBot="1" x14ac:dyDescent="0.25">
      <c r="A47" s="25" t="s">
        <v>20</v>
      </c>
      <c r="B47" s="23">
        <v>1003</v>
      </c>
      <c r="C47" s="20">
        <v>976</v>
      </c>
      <c r="D47" s="24">
        <v>1005</v>
      </c>
      <c r="E47" s="20">
        <v>988</v>
      </c>
      <c r="F47" s="20">
        <v>985</v>
      </c>
      <c r="G47" s="19">
        <f>SUM(G48:G66)</f>
        <v>1025</v>
      </c>
      <c r="H47" s="23">
        <f>SUM(H48:H66)</f>
        <v>1017</v>
      </c>
      <c r="I47" s="22">
        <f>(G47-H47)/H47</f>
        <v>7.8662733529990172E-3</v>
      </c>
      <c r="J47" s="210">
        <f>SUM(J48:J66)</f>
        <v>845</v>
      </c>
      <c r="K47" s="210">
        <f>SUM(K48:K66)</f>
        <v>505</v>
      </c>
      <c r="L47" s="211">
        <f>SUM(L48:L66)</f>
        <v>984</v>
      </c>
      <c r="M47" s="211">
        <f>+M51+M52+M53+M54+M55+M56+M57+M58+M59+M60+M61+M63+M66</f>
        <v>988</v>
      </c>
    </row>
    <row r="48" spans="1:13" ht="15" customHeight="1" x14ac:dyDescent="0.2">
      <c r="A48" s="13" t="s">
        <v>19</v>
      </c>
      <c r="B48" s="17"/>
      <c r="C48" s="15"/>
      <c r="D48" s="15"/>
      <c r="E48" s="15"/>
      <c r="F48" s="15"/>
      <c r="G48" s="14"/>
      <c r="H48" s="17"/>
      <c r="I48" s="16"/>
      <c r="J48" s="214"/>
      <c r="K48" s="214"/>
      <c r="L48" s="215"/>
      <c r="M48" s="216"/>
    </row>
    <row r="49" spans="1:13" ht="15" customHeight="1" x14ac:dyDescent="0.2">
      <c r="A49" s="13" t="s">
        <v>18</v>
      </c>
      <c r="B49" s="17"/>
      <c r="C49" s="15"/>
      <c r="D49" s="15"/>
      <c r="E49" s="15"/>
      <c r="F49" s="15"/>
      <c r="G49" s="14"/>
      <c r="H49" s="17"/>
      <c r="I49" s="16"/>
      <c r="J49" s="214"/>
      <c r="K49" s="214"/>
      <c r="L49" s="215"/>
      <c r="M49" s="216"/>
    </row>
    <row r="50" spans="1:13" ht="15" customHeight="1" x14ac:dyDescent="0.2">
      <c r="A50" s="13" t="s">
        <v>17</v>
      </c>
      <c r="B50" s="17"/>
      <c r="C50" s="15"/>
      <c r="D50" s="15"/>
      <c r="E50" s="15"/>
      <c r="F50" s="15"/>
      <c r="G50" s="14"/>
      <c r="H50" s="17"/>
      <c r="I50" s="16"/>
      <c r="J50" s="212">
        <v>244</v>
      </c>
      <c r="K50" s="212">
        <v>0</v>
      </c>
      <c r="L50" s="215"/>
      <c r="M50" s="216"/>
    </row>
    <row r="51" spans="1:13" ht="15" customHeight="1" x14ac:dyDescent="0.2">
      <c r="A51" s="13" t="s">
        <v>16</v>
      </c>
      <c r="B51" s="12">
        <v>32</v>
      </c>
      <c r="C51" s="11">
        <v>30</v>
      </c>
      <c r="D51" s="11">
        <v>30</v>
      </c>
      <c r="E51" s="11">
        <v>11</v>
      </c>
      <c r="F51" s="11">
        <v>10</v>
      </c>
      <c r="G51" s="155">
        <v>0</v>
      </c>
      <c r="H51" s="10">
        <v>31</v>
      </c>
      <c r="I51" s="9">
        <f t="shared" ref="I51:I61" si="0">(G51-H51)/H51</f>
        <v>-1</v>
      </c>
      <c r="J51" s="212">
        <v>21</v>
      </c>
      <c r="K51" s="212">
        <v>16</v>
      </c>
      <c r="L51" s="213">
        <v>30</v>
      </c>
      <c r="M51" s="172">
        <v>11</v>
      </c>
    </row>
    <row r="52" spans="1:13" ht="15" customHeight="1" x14ac:dyDescent="0.2">
      <c r="A52" s="13" t="s">
        <v>15</v>
      </c>
      <c r="B52" s="12">
        <v>27</v>
      </c>
      <c r="C52" s="11">
        <v>26</v>
      </c>
      <c r="D52" s="11">
        <v>25</v>
      </c>
      <c r="E52" s="11">
        <v>26</v>
      </c>
      <c r="F52" s="11">
        <v>27</v>
      </c>
      <c r="G52" s="155">
        <v>26</v>
      </c>
      <c r="H52" s="10">
        <v>26</v>
      </c>
      <c r="I52" s="9">
        <f t="shared" si="0"/>
        <v>0</v>
      </c>
      <c r="J52" s="212">
        <v>35</v>
      </c>
      <c r="K52" s="212">
        <v>29</v>
      </c>
      <c r="L52" s="213">
        <v>25</v>
      </c>
      <c r="M52" s="172">
        <v>26</v>
      </c>
    </row>
    <row r="53" spans="1:13" ht="15" customHeight="1" x14ac:dyDescent="0.2">
      <c r="A53" s="13" t="s">
        <v>14</v>
      </c>
      <c r="B53" s="12">
        <v>31</v>
      </c>
      <c r="C53" s="11">
        <v>29</v>
      </c>
      <c r="D53" s="11">
        <v>29</v>
      </c>
      <c r="E53" s="11">
        <v>31</v>
      </c>
      <c r="F53" s="11">
        <v>30</v>
      </c>
      <c r="G53" s="155">
        <v>33</v>
      </c>
      <c r="H53" s="10">
        <v>32</v>
      </c>
      <c r="I53" s="9">
        <f t="shared" si="0"/>
        <v>3.125E-2</v>
      </c>
      <c r="J53" s="212">
        <v>19</v>
      </c>
      <c r="K53" s="212">
        <v>15</v>
      </c>
      <c r="L53" s="213">
        <v>30</v>
      </c>
      <c r="M53" s="172">
        <v>31</v>
      </c>
    </row>
    <row r="54" spans="1:13" ht="15" customHeight="1" x14ac:dyDescent="0.2">
      <c r="A54" s="13" t="s">
        <v>13</v>
      </c>
      <c r="B54" s="12">
        <v>48</v>
      </c>
      <c r="C54" s="11">
        <v>50</v>
      </c>
      <c r="D54" s="11">
        <v>48</v>
      </c>
      <c r="E54" s="11">
        <v>50</v>
      </c>
      <c r="F54" s="11">
        <v>52</v>
      </c>
      <c r="G54" s="155">
        <v>57</v>
      </c>
      <c r="H54" s="10">
        <v>51</v>
      </c>
      <c r="I54" s="9">
        <f t="shared" si="0"/>
        <v>0.11764705882352941</v>
      </c>
      <c r="J54" s="212">
        <v>26</v>
      </c>
      <c r="K54" s="212">
        <v>13</v>
      </c>
      <c r="L54" s="213">
        <v>49</v>
      </c>
      <c r="M54" s="172">
        <v>50</v>
      </c>
    </row>
    <row r="55" spans="1:13" ht="15" customHeight="1" x14ac:dyDescent="0.2">
      <c r="A55" s="13" t="s">
        <v>12</v>
      </c>
      <c r="B55" s="12">
        <v>26</v>
      </c>
      <c r="C55" s="11">
        <v>25</v>
      </c>
      <c r="D55" s="11">
        <v>22</v>
      </c>
      <c r="E55" s="11">
        <v>23</v>
      </c>
      <c r="F55" s="11">
        <v>26</v>
      </c>
      <c r="G55" s="155">
        <v>30</v>
      </c>
      <c r="H55" s="10">
        <v>29</v>
      </c>
      <c r="I55" s="9">
        <f t="shared" si="0"/>
        <v>3.4482758620689655E-2</v>
      </c>
      <c r="J55" s="212">
        <v>22</v>
      </c>
      <c r="K55" s="212">
        <v>8</v>
      </c>
      <c r="L55" s="213">
        <v>31</v>
      </c>
      <c r="M55" s="172">
        <v>23</v>
      </c>
    </row>
    <row r="56" spans="1:13" ht="15" customHeight="1" x14ac:dyDescent="0.2">
      <c r="A56" s="13" t="s">
        <v>11</v>
      </c>
      <c r="B56" s="12">
        <v>158</v>
      </c>
      <c r="C56" s="11">
        <v>129</v>
      </c>
      <c r="D56" s="11">
        <v>170</v>
      </c>
      <c r="E56" s="11">
        <v>172</v>
      </c>
      <c r="F56" s="11">
        <v>140</v>
      </c>
      <c r="G56" s="155">
        <v>157</v>
      </c>
      <c r="H56" s="10">
        <v>170</v>
      </c>
      <c r="I56" s="9">
        <f t="shared" si="0"/>
        <v>-7.6470588235294124E-2</v>
      </c>
      <c r="J56" s="212">
        <v>83</v>
      </c>
      <c r="K56" s="212">
        <v>0</v>
      </c>
      <c r="L56" s="213">
        <v>174</v>
      </c>
      <c r="M56" s="172">
        <v>172</v>
      </c>
    </row>
    <row r="57" spans="1:13" ht="15" customHeight="1" x14ac:dyDescent="0.2">
      <c r="A57" s="13" t="s">
        <v>10</v>
      </c>
      <c r="B57" s="12">
        <v>125</v>
      </c>
      <c r="C57" s="11">
        <v>122</v>
      </c>
      <c r="D57" s="11">
        <v>122</v>
      </c>
      <c r="E57" s="11">
        <v>127</v>
      </c>
      <c r="F57" s="11">
        <v>126</v>
      </c>
      <c r="G57" s="155">
        <v>125</v>
      </c>
      <c r="H57" s="10">
        <v>126</v>
      </c>
      <c r="I57" s="9">
        <f t="shared" si="0"/>
        <v>-7.9365079365079361E-3</v>
      </c>
      <c r="J57" s="212">
        <v>107</v>
      </c>
      <c r="K57" s="212">
        <v>102</v>
      </c>
      <c r="L57" s="213">
        <v>126</v>
      </c>
      <c r="M57" s="172">
        <v>127</v>
      </c>
    </row>
    <row r="58" spans="1:13" ht="15" customHeight="1" x14ac:dyDescent="0.2">
      <c r="A58" s="13" t="s">
        <v>9</v>
      </c>
      <c r="B58" s="12">
        <v>61</v>
      </c>
      <c r="C58" s="11">
        <v>57</v>
      </c>
      <c r="D58" s="11">
        <v>57</v>
      </c>
      <c r="E58" s="11">
        <v>51</v>
      </c>
      <c r="F58" s="11">
        <v>57</v>
      </c>
      <c r="G58" s="155">
        <v>64</v>
      </c>
      <c r="H58" s="10">
        <v>53</v>
      </c>
      <c r="I58" s="9">
        <f t="shared" si="0"/>
        <v>0.20754716981132076</v>
      </c>
      <c r="J58" s="212">
        <v>59</v>
      </c>
      <c r="K58" s="212">
        <v>39</v>
      </c>
      <c r="L58" s="213">
        <v>53</v>
      </c>
      <c r="M58" s="172">
        <v>51</v>
      </c>
    </row>
    <row r="59" spans="1:13" ht="15" customHeight="1" x14ac:dyDescent="0.2">
      <c r="A59" s="13" t="s">
        <v>8</v>
      </c>
      <c r="B59" s="12">
        <v>119</v>
      </c>
      <c r="C59" s="11">
        <v>120</v>
      </c>
      <c r="D59" s="11">
        <v>128</v>
      </c>
      <c r="E59" s="11">
        <v>130</v>
      </c>
      <c r="F59" s="11">
        <v>132</v>
      </c>
      <c r="G59" s="155">
        <v>132</v>
      </c>
      <c r="H59" s="10">
        <v>108</v>
      </c>
      <c r="I59" s="9">
        <f t="shared" si="0"/>
        <v>0.22222222222222221</v>
      </c>
      <c r="J59" s="212">
        <v>38</v>
      </c>
      <c r="K59" s="212">
        <v>68</v>
      </c>
      <c r="L59" s="213">
        <v>116</v>
      </c>
      <c r="M59" s="172">
        <v>130</v>
      </c>
    </row>
    <row r="60" spans="1:13" ht="15" customHeight="1" x14ac:dyDescent="0.2">
      <c r="A60" s="13" t="s">
        <v>7</v>
      </c>
      <c r="B60" s="12">
        <v>28</v>
      </c>
      <c r="C60" s="11">
        <v>29</v>
      </c>
      <c r="D60" s="11">
        <v>26</v>
      </c>
      <c r="E60" s="11">
        <v>27</v>
      </c>
      <c r="F60" s="11">
        <v>32</v>
      </c>
      <c r="G60" s="156">
        <v>32</v>
      </c>
      <c r="H60" s="18">
        <v>32</v>
      </c>
      <c r="I60" s="9">
        <f t="shared" si="0"/>
        <v>0</v>
      </c>
      <c r="J60" s="217"/>
      <c r="K60" s="217"/>
      <c r="L60" s="218">
        <v>24</v>
      </c>
      <c r="M60" s="219">
        <v>27</v>
      </c>
    </row>
    <row r="61" spans="1:13" ht="15" customHeight="1" x14ac:dyDescent="0.2">
      <c r="A61" s="13" t="s">
        <v>6</v>
      </c>
      <c r="B61" s="12">
        <v>37</v>
      </c>
      <c r="C61" s="11">
        <v>38</v>
      </c>
      <c r="D61" s="11">
        <v>38</v>
      </c>
      <c r="E61" s="11">
        <v>39</v>
      </c>
      <c r="F61" s="11">
        <v>38</v>
      </c>
      <c r="G61" s="156">
        <v>38</v>
      </c>
      <c r="H61" s="18">
        <v>40</v>
      </c>
      <c r="I61" s="9">
        <f t="shared" si="0"/>
        <v>-0.05</v>
      </c>
      <c r="J61" s="217">
        <v>23</v>
      </c>
      <c r="K61" s="217">
        <v>27</v>
      </c>
      <c r="L61" s="218">
        <v>39</v>
      </c>
      <c r="M61" s="219">
        <v>39</v>
      </c>
    </row>
    <row r="62" spans="1:13" ht="15" customHeight="1" x14ac:dyDescent="0.2">
      <c r="A62" s="13" t="s">
        <v>5</v>
      </c>
      <c r="B62" s="17"/>
      <c r="C62" s="15"/>
      <c r="D62" s="15"/>
      <c r="E62" s="15"/>
      <c r="F62" s="15"/>
      <c r="G62" s="14"/>
      <c r="H62" s="17"/>
      <c r="I62" s="16"/>
      <c r="J62" s="214"/>
      <c r="K62" s="214"/>
      <c r="L62" s="215"/>
      <c r="M62" s="215"/>
    </row>
    <row r="63" spans="1:13" ht="15" customHeight="1" x14ac:dyDescent="0.2">
      <c r="A63" s="13" t="s">
        <v>4</v>
      </c>
      <c r="B63" s="12">
        <v>182</v>
      </c>
      <c r="C63" s="11">
        <v>187</v>
      </c>
      <c r="D63" s="11">
        <v>175</v>
      </c>
      <c r="E63" s="11">
        <v>171</v>
      </c>
      <c r="F63" s="11">
        <v>186</v>
      </c>
      <c r="G63" s="155">
        <v>193</v>
      </c>
      <c r="H63" s="10">
        <v>185</v>
      </c>
      <c r="I63" s="9">
        <f>(G63-H63)/H63</f>
        <v>4.3243243243243246E-2</v>
      </c>
      <c r="J63" s="212">
        <v>85</v>
      </c>
      <c r="K63" s="212">
        <v>106</v>
      </c>
      <c r="L63" s="213">
        <v>165</v>
      </c>
      <c r="M63" s="172">
        <v>171</v>
      </c>
    </row>
    <row r="64" spans="1:13" ht="15" customHeight="1" x14ac:dyDescent="0.2">
      <c r="A64" s="13" t="s">
        <v>3</v>
      </c>
      <c r="B64" s="17"/>
      <c r="C64" s="15"/>
      <c r="D64" s="15"/>
      <c r="E64" s="15"/>
      <c r="F64" s="15"/>
      <c r="G64" s="14"/>
      <c r="H64" s="17"/>
      <c r="I64" s="16"/>
      <c r="J64" s="220"/>
      <c r="K64" s="220"/>
      <c r="L64" s="216"/>
      <c r="M64" s="216"/>
    </row>
    <row r="65" spans="1:13" ht="15" customHeight="1" x14ac:dyDescent="0.2">
      <c r="A65" s="13" t="s">
        <v>2</v>
      </c>
      <c r="B65" s="17"/>
      <c r="C65" s="15"/>
      <c r="D65" s="15"/>
      <c r="E65" s="15"/>
      <c r="F65" s="15"/>
      <c r="G65" s="14"/>
      <c r="H65" s="17"/>
      <c r="I65" s="16"/>
      <c r="J65" s="220"/>
      <c r="K65" s="220"/>
      <c r="L65" s="216"/>
      <c r="M65" s="216"/>
    </row>
    <row r="66" spans="1:13" ht="15" customHeight="1" thickBot="1" x14ac:dyDescent="0.25">
      <c r="A66" s="13" t="s">
        <v>1</v>
      </c>
      <c r="B66" s="12">
        <v>129</v>
      </c>
      <c r="C66" s="11">
        <v>134</v>
      </c>
      <c r="D66" s="11">
        <v>135</v>
      </c>
      <c r="E66" s="11">
        <v>130</v>
      </c>
      <c r="F66" s="11">
        <v>129</v>
      </c>
      <c r="G66" s="155">
        <v>138</v>
      </c>
      <c r="H66" s="10">
        <v>134</v>
      </c>
      <c r="I66" s="9">
        <f>(G66-H66)/H66</f>
        <v>2.9850746268656716E-2</v>
      </c>
      <c r="J66" s="212">
        <v>83</v>
      </c>
      <c r="K66" s="212">
        <v>82</v>
      </c>
      <c r="L66" s="213">
        <v>122</v>
      </c>
      <c r="M66" s="172">
        <v>130</v>
      </c>
    </row>
    <row r="67" spans="1:13" ht="15" customHeight="1" thickBot="1" x14ac:dyDescent="0.25">
      <c r="A67" s="7" t="s">
        <v>0</v>
      </c>
      <c r="B67" s="6"/>
      <c r="C67" s="4"/>
      <c r="D67" s="4"/>
      <c r="E67" s="4"/>
      <c r="F67" s="4"/>
      <c r="G67" s="3"/>
      <c r="H67" s="6"/>
      <c r="I67" s="5"/>
      <c r="J67" s="221"/>
      <c r="K67" s="221"/>
      <c r="L67" s="222"/>
      <c r="M67" s="222"/>
    </row>
    <row r="68" spans="1:13" x14ac:dyDescent="0.2">
      <c r="B68" s="2"/>
    </row>
    <row r="69" spans="1:13" x14ac:dyDescent="0.2">
      <c r="B69" s="2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70" orientation="portrait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showGridLines="0" zoomScale="115" zoomScaleNormal="115" workbookViewId="0">
      <selection activeCell="R19" sqref="R19"/>
    </sheetView>
  </sheetViews>
  <sheetFormatPr defaultColWidth="9.140625" defaultRowHeight="12" x14ac:dyDescent="0.2"/>
  <cols>
    <col min="1" max="1" width="28.140625" style="46" customWidth="1"/>
    <col min="2" max="2" width="8.140625" style="122" customWidth="1"/>
    <col min="3" max="3" width="8" style="122" customWidth="1"/>
    <col min="4" max="4" width="7.28515625" style="122" customWidth="1"/>
    <col min="5" max="5" width="7.7109375" style="122" customWidth="1"/>
    <col min="6" max="7" width="6.28515625" style="122" customWidth="1"/>
    <col min="8" max="8" width="9.28515625" style="122" customWidth="1"/>
    <col min="9" max="9" width="9.42578125" style="122" customWidth="1"/>
    <col min="10" max="10" width="6.85546875" style="122" customWidth="1"/>
    <col min="11" max="11" width="5.85546875" style="122" customWidth="1"/>
    <col min="12" max="12" width="6.28515625" style="122" customWidth="1"/>
    <col min="13" max="13" width="6.85546875" style="122" customWidth="1"/>
    <col min="14" max="16384" width="9.140625" style="46"/>
  </cols>
  <sheetData>
    <row r="1" spans="1:13" ht="12.75" thickBot="1" x14ac:dyDescent="0.25">
      <c r="A1" s="309" t="s">
        <v>70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</row>
    <row r="2" spans="1:13" ht="15" customHeight="1" x14ac:dyDescent="0.2">
      <c r="A2" s="55"/>
      <c r="B2" s="312" t="s">
        <v>51</v>
      </c>
      <c r="C2" s="313"/>
      <c r="D2" s="313"/>
      <c r="E2" s="313"/>
      <c r="F2" s="313"/>
      <c r="G2" s="314"/>
      <c r="H2" s="305" t="s">
        <v>50</v>
      </c>
      <c r="I2" s="306"/>
      <c r="J2" s="315" t="s">
        <v>69</v>
      </c>
      <c r="K2" s="316"/>
      <c r="L2" s="316"/>
      <c r="M2" s="317"/>
    </row>
    <row r="3" spans="1:13" x14ac:dyDescent="0.2">
      <c r="A3" s="54"/>
      <c r="B3" s="53" t="s">
        <v>106</v>
      </c>
      <c r="C3" s="53" t="s">
        <v>107</v>
      </c>
      <c r="D3" s="53" t="s">
        <v>108</v>
      </c>
      <c r="E3" s="53" t="s">
        <v>109</v>
      </c>
      <c r="F3" s="53" t="s">
        <v>112</v>
      </c>
      <c r="G3" s="52" t="s">
        <v>48</v>
      </c>
      <c r="H3" s="310" t="s">
        <v>113</v>
      </c>
      <c r="I3" s="311"/>
      <c r="J3" s="188">
        <v>2021</v>
      </c>
      <c r="K3" s="188">
        <v>2022</v>
      </c>
      <c r="L3" s="189">
        <v>2023</v>
      </c>
      <c r="M3" s="189">
        <v>2024</v>
      </c>
    </row>
    <row r="4" spans="1:13" x14ac:dyDescent="0.2">
      <c r="A4" s="57" t="s">
        <v>68</v>
      </c>
      <c r="B4" s="123">
        <v>956</v>
      </c>
      <c r="C4" s="131">
        <v>1036</v>
      </c>
      <c r="D4" s="123">
        <v>1012</v>
      </c>
      <c r="E4" s="136">
        <v>975</v>
      </c>
      <c r="F4" s="138">
        <v>992</v>
      </c>
      <c r="G4" s="161">
        <f>(G6+G9+G14)</f>
        <v>1072</v>
      </c>
      <c r="H4" s="136">
        <f>(H6+H9+H14)</f>
        <v>1245</v>
      </c>
      <c r="I4" s="146">
        <f>(G4-H4)/H4</f>
        <v>-0.13895582329317269</v>
      </c>
      <c r="J4" s="190">
        <f>(J6+J9+J14)</f>
        <v>1226</v>
      </c>
      <c r="K4" s="191">
        <f>(K6+K9+K14)</f>
        <v>1091</v>
      </c>
      <c r="L4" s="192">
        <f>(L6+L9+L14)</f>
        <v>1277</v>
      </c>
      <c r="M4" s="192">
        <f>(M6+M9+M14)</f>
        <v>975</v>
      </c>
    </row>
    <row r="5" spans="1:13" x14ac:dyDescent="0.2">
      <c r="A5" s="50"/>
      <c r="B5" s="124"/>
      <c r="C5" s="132"/>
      <c r="D5" s="124"/>
      <c r="E5" s="127"/>
      <c r="F5" s="60"/>
      <c r="G5" s="59"/>
      <c r="H5" s="127"/>
      <c r="I5" s="62"/>
      <c r="J5" s="180"/>
      <c r="K5" s="193"/>
      <c r="L5" s="194"/>
      <c r="M5" s="194"/>
    </row>
    <row r="6" spans="1:13" x14ac:dyDescent="0.2">
      <c r="A6" s="51" t="s">
        <v>67</v>
      </c>
      <c r="B6" s="124">
        <v>956</v>
      </c>
      <c r="C6" s="132">
        <v>1036</v>
      </c>
      <c r="D6" s="124">
        <v>1012</v>
      </c>
      <c r="E6" s="127">
        <v>975</v>
      </c>
      <c r="F6" s="60">
        <v>992</v>
      </c>
      <c r="G6" s="59">
        <v>1072</v>
      </c>
      <c r="H6" s="58">
        <v>1245</v>
      </c>
      <c r="I6" s="61">
        <f>(G6-H6)/H6</f>
        <v>-0.13895582329317269</v>
      </c>
      <c r="J6" s="195">
        <v>1053</v>
      </c>
      <c r="K6" s="195">
        <f>SUM(K7:K7)</f>
        <v>1091</v>
      </c>
      <c r="L6" s="183">
        <f>+L7</f>
        <v>1277</v>
      </c>
      <c r="M6" s="183">
        <v>975</v>
      </c>
    </row>
    <row r="7" spans="1:13" x14ac:dyDescent="0.2">
      <c r="A7" s="50" t="s">
        <v>34</v>
      </c>
      <c r="B7" s="124">
        <v>956</v>
      </c>
      <c r="C7" s="124">
        <v>1036</v>
      </c>
      <c r="D7" s="124">
        <v>1012</v>
      </c>
      <c r="E7" s="60">
        <v>975</v>
      </c>
      <c r="F7" s="60">
        <v>992</v>
      </c>
      <c r="G7" s="59">
        <v>1072</v>
      </c>
      <c r="H7" s="58">
        <v>1245</v>
      </c>
      <c r="I7" s="61">
        <f>(G7-H7)/H7</f>
        <v>-0.13895582329317269</v>
      </c>
      <c r="J7" s="195">
        <v>1053</v>
      </c>
      <c r="K7" s="195">
        <v>1091</v>
      </c>
      <c r="L7" s="183">
        <v>1277</v>
      </c>
      <c r="M7" s="183">
        <v>975</v>
      </c>
    </row>
    <row r="8" spans="1:13" x14ac:dyDescent="0.2">
      <c r="A8" s="50"/>
      <c r="B8" s="60"/>
      <c r="C8" s="127"/>
      <c r="D8" s="60"/>
      <c r="E8" s="127"/>
      <c r="F8" s="60"/>
      <c r="G8" s="59"/>
      <c r="H8" s="58"/>
      <c r="I8" s="61"/>
      <c r="J8" s="193"/>
      <c r="K8" s="193"/>
      <c r="L8" s="181"/>
      <c r="M8" s="181"/>
    </row>
    <row r="9" spans="1:13" x14ac:dyDescent="0.2">
      <c r="A9" s="51" t="s">
        <v>66</v>
      </c>
      <c r="B9" s="60"/>
      <c r="C9" s="127"/>
      <c r="D9" s="60"/>
      <c r="E9" s="127"/>
      <c r="F9" s="60"/>
      <c r="G9" s="59"/>
      <c r="H9" s="58"/>
      <c r="I9" s="61"/>
      <c r="J9" s="193"/>
      <c r="K9" s="193"/>
      <c r="L9" s="181"/>
      <c r="M9" s="181"/>
    </row>
    <row r="10" spans="1:13" x14ac:dyDescent="0.2">
      <c r="A10" s="50" t="s">
        <v>34</v>
      </c>
      <c r="B10" s="60"/>
      <c r="C10" s="127"/>
      <c r="D10" s="60"/>
      <c r="E10" s="127"/>
      <c r="F10" s="60"/>
      <c r="G10" s="59"/>
      <c r="H10" s="58"/>
      <c r="I10" s="61"/>
      <c r="J10" s="193"/>
      <c r="K10" s="193"/>
      <c r="L10" s="181"/>
      <c r="M10" s="181"/>
    </row>
    <row r="11" spans="1:13" x14ac:dyDescent="0.2">
      <c r="A11" s="50"/>
      <c r="B11" s="60"/>
      <c r="C11" s="127"/>
      <c r="D11" s="60"/>
      <c r="E11" s="127"/>
      <c r="F11" s="60"/>
      <c r="G11" s="59"/>
      <c r="H11" s="58"/>
      <c r="I11" s="61"/>
      <c r="J11" s="193"/>
      <c r="K11" s="193"/>
      <c r="L11" s="181"/>
      <c r="M11" s="181"/>
    </row>
    <row r="12" spans="1:13" x14ac:dyDescent="0.2">
      <c r="A12" s="50" t="s">
        <v>65</v>
      </c>
      <c r="B12" s="60"/>
      <c r="C12" s="127"/>
      <c r="D12" s="60"/>
      <c r="E12" s="60"/>
      <c r="F12" s="60"/>
      <c r="G12" s="62"/>
      <c r="H12" s="58"/>
      <c r="I12" s="61"/>
      <c r="J12" s="193"/>
      <c r="K12" s="193"/>
      <c r="L12" s="181"/>
      <c r="M12" s="181"/>
    </row>
    <row r="13" spans="1:13" x14ac:dyDescent="0.2">
      <c r="A13" s="50"/>
      <c r="B13" s="60"/>
      <c r="C13" s="60"/>
      <c r="D13" s="60"/>
      <c r="E13" s="60"/>
      <c r="F13" s="60"/>
      <c r="G13" s="62"/>
      <c r="H13" s="58"/>
      <c r="I13" s="61"/>
      <c r="J13" s="193"/>
      <c r="K13" s="193"/>
      <c r="L13" s="181"/>
      <c r="M13" s="181"/>
    </row>
    <row r="14" spans="1:13" x14ac:dyDescent="0.2">
      <c r="A14" s="51" t="s">
        <v>64</v>
      </c>
      <c r="B14" s="60"/>
      <c r="C14" s="60"/>
      <c r="D14" s="60"/>
      <c r="E14" s="60"/>
      <c r="F14" s="60"/>
      <c r="G14" s="62"/>
      <c r="H14" s="58"/>
      <c r="I14" s="61"/>
      <c r="J14" s="195">
        <f>SUM(J15:J16)</f>
        <v>173</v>
      </c>
      <c r="K14" s="195"/>
      <c r="L14" s="183"/>
      <c r="M14" s="183"/>
    </row>
    <row r="15" spans="1:13" x14ac:dyDescent="0.2">
      <c r="A15" s="50" t="s">
        <v>34</v>
      </c>
      <c r="B15" s="60"/>
      <c r="C15" s="60"/>
      <c r="D15" s="60"/>
      <c r="E15" s="60"/>
      <c r="F15" s="60"/>
      <c r="G15" s="62"/>
      <c r="H15" s="58"/>
      <c r="I15" s="61"/>
      <c r="J15" s="195">
        <v>173</v>
      </c>
      <c r="K15" s="195"/>
      <c r="L15" s="183"/>
      <c r="M15" s="183"/>
    </row>
    <row r="16" spans="1:13" ht="12.75" thickBot="1" x14ac:dyDescent="0.25">
      <c r="A16" s="56"/>
      <c r="B16" s="125"/>
      <c r="C16" s="125"/>
      <c r="D16" s="125"/>
      <c r="E16" s="125"/>
      <c r="F16" s="125"/>
      <c r="G16" s="139"/>
      <c r="H16" s="141"/>
      <c r="I16" s="147"/>
      <c r="J16" s="196"/>
      <c r="K16" s="196"/>
      <c r="L16" s="197"/>
      <c r="M16" s="197"/>
    </row>
    <row r="17" spans="1:14" ht="12.75" thickTop="1" x14ac:dyDescent="0.2">
      <c r="A17" s="47"/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</row>
    <row r="18" spans="1:14" x14ac:dyDescent="0.2">
      <c r="A18" s="47"/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</row>
    <row r="19" spans="1:14" x14ac:dyDescent="0.2">
      <c r="A19" s="47"/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</row>
    <row r="20" spans="1:14" x14ac:dyDescent="0.2">
      <c r="A20" s="47"/>
      <c r="B20" s="126"/>
      <c r="C20" s="126"/>
      <c r="D20" s="126"/>
      <c r="E20" s="126"/>
      <c r="F20" s="126"/>
      <c r="G20" s="140"/>
      <c r="H20" s="126"/>
      <c r="I20" s="126"/>
      <c r="J20" s="126"/>
      <c r="K20" s="151"/>
      <c r="L20" s="126"/>
    </row>
    <row r="21" spans="1:14" x14ac:dyDescent="0.2">
      <c r="A21" s="47"/>
      <c r="B21" s="287"/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</row>
    <row r="22" spans="1:14" ht="15.75" customHeight="1" thickBot="1" x14ac:dyDescent="0.25">
      <c r="A22" s="309" t="s">
        <v>63</v>
      </c>
      <c r="B22" s="309"/>
      <c r="C22" s="309"/>
      <c r="D22" s="309"/>
      <c r="E22" s="309"/>
      <c r="F22" s="309"/>
      <c r="G22" s="309"/>
      <c r="H22" s="309"/>
      <c r="I22" s="309"/>
      <c r="J22" s="309"/>
      <c r="K22" s="309"/>
      <c r="L22" s="309"/>
      <c r="M22" s="309"/>
    </row>
    <row r="23" spans="1:14" ht="12.75" x14ac:dyDescent="0.2">
      <c r="A23" s="55"/>
      <c r="B23" s="318" t="s">
        <v>51</v>
      </c>
      <c r="C23" s="319"/>
      <c r="D23" s="320"/>
      <c r="E23" s="320"/>
      <c r="F23" s="320"/>
      <c r="G23" s="320"/>
      <c r="H23" s="305" t="s">
        <v>50</v>
      </c>
      <c r="I23" s="306"/>
      <c r="J23" s="321" t="s">
        <v>62</v>
      </c>
      <c r="K23" s="322"/>
      <c r="L23" s="322"/>
      <c r="M23" s="323"/>
    </row>
    <row r="24" spans="1:14" x14ac:dyDescent="0.2">
      <c r="A24" s="54"/>
      <c r="B24" s="53" t="s">
        <v>106</v>
      </c>
      <c r="C24" s="53" t="s">
        <v>107</v>
      </c>
      <c r="D24" s="53" t="s">
        <v>108</v>
      </c>
      <c r="E24" s="53" t="s">
        <v>109</v>
      </c>
      <c r="F24" s="53" t="s">
        <v>112</v>
      </c>
      <c r="G24" s="166" t="s">
        <v>48</v>
      </c>
      <c r="H24" s="310" t="s">
        <v>111</v>
      </c>
      <c r="I24" s="311"/>
      <c r="J24" s="173">
        <v>2021</v>
      </c>
      <c r="K24" s="173">
        <v>2022</v>
      </c>
      <c r="L24" s="174">
        <v>2023</v>
      </c>
      <c r="M24" s="174">
        <v>2024</v>
      </c>
    </row>
    <row r="25" spans="1:14" x14ac:dyDescent="0.2">
      <c r="A25" s="50"/>
      <c r="B25" s="127"/>
      <c r="C25" s="133"/>
      <c r="D25" s="128"/>
      <c r="E25" s="137"/>
      <c r="F25" s="137"/>
      <c r="G25" s="167"/>
      <c r="H25" s="142"/>
      <c r="I25" s="148"/>
      <c r="J25" s="175"/>
      <c r="K25" s="176"/>
      <c r="L25" s="177"/>
      <c r="M25" s="177"/>
    </row>
    <row r="26" spans="1:14" x14ac:dyDescent="0.2">
      <c r="A26" s="51" t="s">
        <v>61</v>
      </c>
      <c r="B26" s="128">
        <v>12832</v>
      </c>
      <c r="C26" s="134">
        <v>12729</v>
      </c>
      <c r="D26" s="128">
        <v>12742</v>
      </c>
      <c r="E26" s="128">
        <v>12708</v>
      </c>
      <c r="F26" s="157">
        <v>12695</v>
      </c>
      <c r="G26" s="157">
        <f>SUM(G28:G33)</f>
        <v>12694</v>
      </c>
      <c r="H26" s="143">
        <f>SUM(H28:H33)</f>
        <v>13309</v>
      </c>
      <c r="I26" s="149">
        <f>(G26-H26)/H26</f>
        <v>-4.6209332030956493E-2</v>
      </c>
      <c r="J26" s="178">
        <f>SUM(J28:J33)</f>
        <v>12131</v>
      </c>
      <c r="K26" s="178">
        <f>SUM(K28:K33)</f>
        <v>12075</v>
      </c>
      <c r="L26" s="179">
        <f>SUM(L28:L33)</f>
        <v>13295</v>
      </c>
      <c r="M26" s="179">
        <f>SUM(M28:M33)</f>
        <v>12708</v>
      </c>
    </row>
    <row r="27" spans="1:14" x14ac:dyDescent="0.2">
      <c r="A27" s="50"/>
      <c r="B27" s="60"/>
      <c r="C27" s="60"/>
      <c r="D27" s="60"/>
      <c r="E27" s="60"/>
      <c r="F27" s="158"/>
      <c r="G27" s="158"/>
      <c r="H27" s="58"/>
      <c r="I27" s="62"/>
      <c r="J27" s="180"/>
      <c r="K27" s="180"/>
      <c r="L27" s="181"/>
      <c r="M27" s="181"/>
    </row>
    <row r="28" spans="1:14" x14ac:dyDescent="0.2">
      <c r="A28" s="50" t="s">
        <v>60</v>
      </c>
      <c r="B28" s="60">
        <v>268</v>
      </c>
      <c r="C28" s="60">
        <v>195</v>
      </c>
      <c r="D28" s="60">
        <v>188</v>
      </c>
      <c r="E28" s="60">
        <v>203</v>
      </c>
      <c r="F28" s="158">
        <v>200</v>
      </c>
      <c r="G28" s="158">
        <f>Sheet1!G6</f>
        <v>179</v>
      </c>
      <c r="H28" s="58">
        <f>Sheet1!H6</f>
        <v>655</v>
      </c>
      <c r="I28" s="149">
        <f t="shared" ref="I28:I33" si="0">(G28-H28)/H28</f>
        <v>-0.72671755725190834</v>
      </c>
      <c r="J28" s="182">
        <f>+[1]Sheet1!J6</f>
        <v>679</v>
      </c>
      <c r="K28" s="182">
        <f>+[1]Sheet1!K6</f>
        <v>1050</v>
      </c>
      <c r="L28" s="183">
        <f>+[1]Sheet1!L6</f>
        <v>665</v>
      </c>
      <c r="M28" s="183">
        <f>+[1]Sheet1!M6</f>
        <v>203</v>
      </c>
    </row>
    <row r="29" spans="1:14" x14ac:dyDescent="0.2">
      <c r="A29" s="50" t="s">
        <v>59</v>
      </c>
      <c r="B29" s="60">
        <v>1003</v>
      </c>
      <c r="C29" s="60">
        <v>976</v>
      </c>
      <c r="D29" s="60">
        <v>1005</v>
      </c>
      <c r="E29" s="60">
        <v>988</v>
      </c>
      <c r="F29" s="158">
        <v>985</v>
      </c>
      <c r="G29" s="158">
        <f>Sheet1!G47</f>
        <v>1025</v>
      </c>
      <c r="H29" s="58">
        <f>Sheet1!H47</f>
        <v>1017</v>
      </c>
      <c r="I29" s="149">
        <f t="shared" si="0"/>
        <v>7.8662733529990172E-3</v>
      </c>
      <c r="J29" s="182">
        <f>+[1]Sheet1!J47</f>
        <v>845</v>
      </c>
      <c r="K29" s="182">
        <f>+[1]Sheet1!K47</f>
        <v>505</v>
      </c>
      <c r="L29" s="183">
        <f>+[1]Sheet1!L47</f>
        <v>984</v>
      </c>
      <c r="M29" s="183">
        <f>+[1]Sheet1!M47</f>
        <v>988</v>
      </c>
      <c r="N29" s="46" t="s">
        <v>58</v>
      </c>
    </row>
    <row r="30" spans="1:14" x14ac:dyDescent="0.2">
      <c r="A30" s="50" t="s">
        <v>57</v>
      </c>
      <c r="B30" s="124">
        <v>768</v>
      </c>
      <c r="C30" s="135">
        <v>759</v>
      </c>
      <c r="D30" s="124">
        <v>765</v>
      </c>
      <c r="E30" s="124">
        <v>790</v>
      </c>
      <c r="F30" s="158">
        <v>783</v>
      </c>
      <c r="G30" s="158">
        <f>+Sheet1!G13+Sheet1!G24+Sheet1!G29+Sheet1!G44</f>
        <v>741</v>
      </c>
      <c r="H30" s="144">
        <f>+Sheet1!H13+Sheet1!H24+Sheet1!H29+Sheet1!H44</f>
        <v>662</v>
      </c>
      <c r="I30" s="149">
        <f t="shared" si="0"/>
        <v>0.11933534743202417</v>
      </c>
      <c r="J30" s="184">
        <f>+[1]Sheet1!J13+[1]Sheet1!J24+[1]Sheet1!J28+[1]Sheet1!J44+[1]Sheet1!J18</f>
        <v>597</v>
      </c>
      <c r="K30" s="184">
        <f>+[1]Sheet1!K13+[1]Sheet1!K24+[1]Sheet1!K28+[1]Sheet1!K44+[1]Sheet1!K18</f>
        <v>736</v>
      </c>
      <c r="L30" s="185">
        <f>+[1]Sheet1!L13+[1]Sheet1!L24+[1]Sheet1!L29+[1]Sheet1!L44</f>
        <v>708</v>
      </c>
      <c r="M30" s="185">
        <f>+[1]Sheet1!M13+[1]Sheet1!M24+[1]Sheet1!M29+[1]Sheet1!M44</f>
        <v>790</v>
      </c>
    </row>
    <row r="31" spans="1:14" x14ac:dyDescent="0.2">
      <c r="A31" s="50" t="s">
        <v>56</v>
      </c>
      <c r="B31" s="60">
        <v>6207</v>
      </c>
      <c r="C31" s="60">
        <v>6239</v>
      </c>
      <c r="D31" s="60">
        <v>6181</v>
      </c>
      <c r="E31" s="60">
        <v>6120</v>
      </c>
      <c r="F31" s="158">
        <v>6117</v>
      </c>
      <c r="G31" s="158">
        <f>+Sheet1!G9+Sheet1!G27+Sheet1!G31+Sheet1!G35+Sheet2!G7</f>
        <v>6168</v>
      </c>
      <c r="H31" s="58">
        <f>+Sheet1!H9+Sheet1!H27+Sheet1!H31+Sheet1!H35+Sheet2!H7</f>
        <v>6457</v>
      </c>
      <c r="I31" s="149">
        <f t="shared" si="0"/>
        <v>-4.4757627381136748E-2</v>
      </c>
      <c r="J31" s="184">
        <f>+[1]Sheet1!J9+[1]Sheet1!J27+[1]Sheet1!J31+[1]Sheet1!J33+[1]Sheet1!J35+[1]Sheet2!J7+J15</f>
        <v>5684</v>
      </c>
      <c r="K31" s="184">
        <f>+[1]Sheet1!K9+[1]Sheet1!K27+[1]Sheet1!K31+[1]Sheet1!K33+[1]Sheet1!K35+[1]Sheet2!K7+K15</f>
        <v>5208</v>
      </c>
      <c r="L31" s="185">
        <f>+[1]Sheet1!L9+[1]Sheet1!L27+[1]Sheet1!L31+[1]Sheet1!L33+[1]Sheet1!L35+[1]Sheet2!L7+L15</f>
        <v>6421</v>
      </c>
      <c r="M31" s="185">
        <f>+[1]Sheet1!M9+[1]Sheet1!M27+[1]Sheet1!M31+[1]Sheet1!M33+[1]Sheet1!M35+[1]Sheet2!M7+M15</f>
        <v>6120</v>
      </c>
    </row>
    <row r="32" spans="1:14" x14ac:dyDescent="0.2">
      <c r="A32" s="50" t="s">
        <v>55</v>
      </c>
      <c r="B32" s="60">
        <v>4111</v>
      </c>
      <c r="C32" s="60">
        <v>4119</v>
      </c>
      <c r="D32" s="60">
        <v>4131</v>
      </c>
      <c r="E32" s="60">
        <v>4127</v>
      </c>
      <c r="F32" s="158">
        <v>4117</v>
      </c>
      <c r="G32" s="158">
        <f>Sheet1!G38+Sheet1!G23+Sheet1!G20+Sheet1!G12</f>
        <v>4127</v>
      </c>
      <c r="H32" s="58">
        <f>Sheet1!H38+Sheet1!H23+Sheet1!H20+Sheet1!H12</f>
        <v>4187</v>
      </c>
      <c r="I32" s="149">
        <f t="shared" si="0"/>
        <v>-1.4330069262001434E-2</v>
      </c>
      <c r="J32" s="182">
        <f>+[1]Sheet1!J12+[1]Sheet1!J20+[1]Sheet1!J23+[1]Sheet1!J38</f>
        <v>4034</v>
      </c>
      <c r="K32" s="182">
        <f>+[1]Sheet1!K12+[1]Sheet1!K20+[1]Sheet1!K23+[1]Sheet1!K38</f>
        <v>4146</v>
      </c>
      <c r="L32" s="183">
        <f>+[1]Sheet1!L12+[1]Sheet1!L20+[1]Sheet1!L23+[1]Sheet1!L38</f>
        <v>4194</v>
      </c>
      <c r="M32" s="183">
        <f>+[1]Sheet1!M12+[1]Sheet1!M20+[1]Sheet1!M23+[1]Sheet1!M38</f>
        <v>4127</v>
      </c>
    </row>
    <row r="33" spans="1:13" ht="12.75" thickBot="1" x14ac:dyDescent="0.25">
      <c r="A33" s="49" t="s">
        <v>54</v>
      </c>
      <c r="B33" s="129">
        <v>475</v>
      </c>
      <c r="C33" s="129">
        <v>441</v>
      </c>
      <c r="D33" s="129">
        <v>472</v>
      </c>
      <c r="E33" s="129">
        <v>480</v>
      </c>
      <c r="F33" s="159">
        <v>493</v>
      </c>
      <c r="G33" s="168">
        <f>+Sheet1!G14+Sheet1!G39+Sheet1!G41+Sheet1!G45</f>
        <v>454</v>
      </c>
      <c r="H33" s="145">
        <f>+Sheet1!H14+Sheet1!H39+Sheet1!H41+Sheet1!H45</f>
        <v>331</v>
      </c>
      <c r="I33" s="150">
        <f t="shared" si="0"/>
        <v>0.37160120845921452</v>
      </c>
      <c r="J33" s="186">
        <f>+[1]Sheet1!J14+[1]Sheet1!J17+[1]Sheet1!J39+[1]Sheet1!J41+[1]Sheet1!J45+[1]Sheet1!J40</f>
        <v>292</v>
      </c>
      <c r="K33" s="186">
        <f>+[1]Sheet1!K14+[1]Sheet1!K17+[1]Sheet1!K39+[1]Sheet1!K41+[1]Sheet1!K45+[1]Sheet1!K40</f>
        <v>430</v>
      </c>
      <c r="L33" s="187">
        <f>+[1]Sheet1!L14+[1]Sheet1!L17+[1]Sheet1!L39+[1]Sheet1!L41+[1]Sheet1!L45+[1]Sheet1!L40</f>
        <v>323</v>
      </c>
      <c r="M33" s="187">
        <f>+[1]Sheet1!M14+[1]Sheet1!M17+[1]Sheet1!M39+[1]Sheet1!M41+[1]Sheet1!M45+[1]Sheet1!M40</f>
        <v>480</v>
      </c>
    </row>
    <row r="34" spans="1:13" x14ac:dyDescent="0.2">
      <c r="A34" s="47"/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</row>
    <row r="35" spans="1:13" x14ac:dyDescent="0.2">
      <c r="A35" s="48" t="s">
        <v>53</v>
      </c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52"/>
    </row>
    <row r="36" spans="1:13" x14ac:dyDescent="0.2">
      <c r="A36" s="48" t="s">
        <v>52</v>
      </c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52"/>
    </row>
    <row r="37" spans="1:13" x14ac:dyDescent="0.2">
      <c r="A37" s="47"/>
      <c r="B37" s="126"/>
      <c r="C37" s="126"/>
      <c r="D37" s="126"/>
      <c r="E37" s="126"/>
      <c r="F37" s="126"/>
      <c r="G37" s="126"/>
      <c r="H37" s="126"/>
      <c r="I37" s="126"/>
      <c r="J37" s="126"/>
      <c r="K37" s="126"/>
      <c r="L37" s="126"/>
    </row>
  </sheetData>
  <mergeCells count="10">
    <mergeCell ref="A1:M1"/>
    <mergeCell ref="H24:I24"/>
    <mergeCell ref="B2:G2"/>
    <mergeCell ref="J2:M2"/>
    <mergeCell ref="H3:I3"/>
    <mergeCell ref="B23:G23"/>
    <mergeCell ref="H23:I23"/>
    <mergeCell ref="J23:M23"/>
    <mergeCell ref="H2:I2"/>
    <mergeCell ref="A22:M22"/>
  </mergeCells>
  <printOptions horizontalCentered="1" verticalCentered="1"/>
  <pageMargins left="0.24" right="0.17" top="0.6" bottom="0.47" header="0.5" footer="0.5"/>
  <pageSetup scale="86" orientation="portrait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1"/>
  <sheetViews>
    <sheetView showGridLines="0" zoomScaleNormal="100" workbookViewId="0">
      <selection activeCell="R19" sqref="R19"/>
    </sheetView>
  </sheetViews>
  <sheetFormatPr defaultColWidth="9.140625" defaultRowHeight="15" x14ac:dyDescent="0.25"/>
  <cols>
    <col min="1" max="1" width="24.7109375" style="223" customWidth="1"/>
    <col min="2" max="2" width="7.42578125" style="271" customWidth="1"/>
    <col min="3" max="4" width="7.5703125" style="271" customWidth="1"/>
    <col min="5" max="5" width="8" style="271" customWidth="1"/>
    <col min="6" max="6" width="8.28515625" style="271" customWidth="1"/>
    <col min="7" max="7" width="8.5703125" style="223" customWidth="1"/>
    <col min="8" max="8" width="7.28515625" style="223" customWidth="1"/>
    <col min="9" max="9" width="7.140625" style="223" customWidth="1"/>
    <col min="10" max="16384" width="9.140625" style="223"/>
  </cols>
  <sheetData>
    <row r="2" spans="1:12" ht="15.75" thickBot="1" x14ac:dyDescent="0.3">
      <c r="A2" s="326" t="s">
        <v>85</v>
      </c>
      <c r="B2" s="326"/>
      <c r="C2" s="326"/>
      <c r="D2" s="326"/>
      <c r="E2" s="326"/>
      <c r="F2" s="326"/>
      <c r="G2" s="326"/>
      <c r="H2" s="326"/>
      <c r="I2" s="326"/>
    </row>
    <row r="3" spans="1:12" ht="15" customHeight="1" x14ac:dyDescent="0.25">
      <c r="A3" s="224"/>
      <c r="B3" s="225" t="s">
        <v>106</v>
      </c>
      <c r="C3" s="225" t="s">
        <v>107</v>
      </c>
      <c r="D3" s="225" t="s">
        <v>108</v>
      </c>
      <c r="E3" s="225" t="s">
        <v>109</v>
      </c>
      <c r="F3" s="226" t="s">
        <v>112</v>
      </c>
      <c r="G3" s="226" t="s">
        <v>48</v>
      </c>
      <c r="H3" s="324" t="s">
        <v>111</v>
      </c>
      <c r="I3" s="325"/>
    </row>
    <row r="4" spans="1:12" x14ac:dyDescent="0.25">
      <c r="A4" s="227" t="s">
        <v>84</v>
      </c>
      <c r="B4" s="228">
        <v>315</v>
      </c>
      <c r="C4" s="228">
        <v>345</v>
      </c>
      <c r="D4" s="228">
        <v>343</v>
      </c>
      <c r="E4" s="228">
        <v>274</v>
      </c>
      <c r="F4" s="229">
        <v>308</v>
      </c>
      <c r="G4" s="229">
        <v>342</v>
      </c>
      <c r="H4" s="230">
        <v>478</v>
      </c>
      <c r="I4" s="231">
        <f>(G4-H4)/H4</f>
        <v>-0.28451882845188287</v>
      </c>
    </row>
    <row r="5" spans="1:12" x14ac:dyDescent="0.25">
      <c r="A5" s="227"/>
      <c r="B5" s="232"/>
      <c r="C5" s="232"/>
      <c r="D5" s="232"/>
      <c r="E5" s="232"/>
      <c r="F5" s="233"/>
      <c r="G5" s="233"/>
      <c r="H5" s="234"/>
      <c r="I5" s="234"/>
    </row>
    <row r="6" spans="1:12" x14ac:dyDescent="0.25">
      <c r="A6" s="227" t="s">
        <v>76</v>
      </c>
      <c r="B6" s="232">
        <v>415</v>
      </c>
      <c r="C6" s="232">
        <v>527</v>
      </c>
      <c r="D6" s="232">
        <v>490</v>
      </c>
      <c r="E6" s="232">
        <v>438</v>
      </c>
      <c r="F6" s="233">
        <f>F8+F12+F14</f>
        <v>449</v>
      </c>
      <c r="G6" s="233">
        <f>G8+G12+G14</f>
        <v>483</v>
      </c>
      <c r="H6" s="234">
        <f>H8+H12+H14</f>
        <v>576</v>
      </c>
      <c r="I6" s="231">
        <f>(G6-H6)/H6</f>
        <v>-0.16145833333333334</v>
      </c>
      <c r="J6" s="235"/>
      <c r="K6" s="236"/>
      <c r="L6" s="236"/>
    </row>
    <row r="7" spans="1:12" x14ac:dyDescent="0.25">
      <c r="A7" s="227"/>
      <c r="B7" s="232"/>
      <c r="C7" s="232"/>
      <c r="D7" s="232"/>
      <c r="E7" s="232"/>
      <c r="F7" s="237"/>
      <c r="G7" s="237"/>
      <c r="H7" s="238"/>
      <c r="I7" s="234"/>
    </row>
    <row r="8" spans="1:12" x14ac:dyDescent="0.25">
      <c r="A8" s="227" t="s">
        <v>75</v>
      </c>
      <c r="B8" s="232">
        <v>164</v>
      </c>
      <c r="C8" s="232">
        <v>262</v>
      </c>
      <c r="D8" s="232">
        <v>205</v>
      </c>
      <c r="E8" s="232">
        <v>201</v>
      </c>
      <c r="F8" s="233">
        <f>SUM(F9:F10)</f>
        <v>180</v>
      </c>
      <c r="G8" s="233">
        <f>SUM(G9:G10)</f>
        <v>210</v>
      </c>
      <c r="H8" s="234">
        <f>SUM(H9:H10)</f>
        <v>245</v>
      </c>
      <c r="I8" s="231">
        <f>(G8-H8)/H8</f>
        <v>-0.14285714285714285</v>
      </c>
    </row>
    <row r="9" spans="1:12" x14ac:dyDescent="0.25">
      <c r="A9" s="227" t="s">
        <v>80</v>
      </c>
      <c r="B9" s="239">
        <v>157</v>
      </c>
      <c r="C9" s="239">
        <v>249</v>
      </c>
      <c r="D9" s="239">
        <v>192</v>
      </c>
      <c r="E9" s="239">
        <v>192</v>
      </c>
      <c r="F9" s="240">
        <v>170</v>
      </c>
      <c r="G9" s="240">
        <v>200</v>
      </c>
      <c r="H9" s="241">
        <v>230</v>
      </c>
      <c r="I9" s="231">
        <f>(G9-H9)/H9</f>
        <v>-0.13043478260869565</v>
      </c>
    </row>
    <row r="10" spans="1:12" x14ac:dyDescent="0.25">
      <c r="A10" s="227" t="s">
        <v>73</v>
      </c>
      <c r="B10" s="239">
        <v>7</v>
      </c>
      <c r="C10" s="239">
        <v>13</v>
      </c>
      <c r="D10" s="239">
        <v>13</v>
      </c>
      <c r="E10" s="239">
        <v>9</v>
      </c>
      <c r="F10" s="240">
        <v>10</v>
      </c>
      <c r="G10" s="240">
        <v>10</v>
      </c>
      <c r="H10" s="241">
        <v>15</v>
      </c>
      <c r="I10" s="231">
        <f>(G10-H10)/H10</f>
        <v>-0.33333333333333331</v>
      </c>
    </row>
    <row r="11" spans="1:12" x14ac:dyDescent="0.25">
      <c r="A11" s="227"/>
      <c r="B11" s="232"/>
      <c r="C11" s="232"/>
      <c r="D11" s="232"/>
      <c r="E11" s="232"/>
      <c r="F11" s="237"/>
      <c r="G11" s="237"/>
      <c r="H11" s="238"/>
      <c r="I11" s="234"/>
    </row>
    <row r="12" spans="1:12" x14ac:dyDescent="0.25">
      <c r="A12" s="227" t="s">
        <v>72</v>
      </c>
      <c r="B12" s="239">
        <v>226</v>
      </c>
      <c r="C12" s="239">
        <v>245</v>
      </c>
      <c r="D12" s="239">
        <v>259</v>
      </c>
      <c r="E12" s="239">
        <v>206</v>
      </c>
      <c r="F12" s="240">
        <v>233</v>
      </c>
      <c r="G12" s="240">
        <v>233</v>
      </c>
      <c r="H12" s="241">
        <v>251</v>
      </c>
      <c r="I12" s="231">
        <f>(G12-H12)/H12</f>
        <v>-7.1713147410358571E-2</v>
      </c>
    </row>
    <row r="13" spans="1:12" x14ac:dyDescent="0.25">
      <c r="A13" s="227"/>
      <c r="B13" s="239"/>
      <c r="C13" s="239"/>
      <c r="D13" s="239"/>
      <c r="E13" s="239"/>
      <c r="F13" s="240"/>
      <c r="G13" s="240"/>
      <c r="H13" s="241"/>
      <c r="I13" s="231"/>
    </row>
    <row r="14" spans="1:12" ht="15.75" thickBot="1" x14ac:dyDescent="0.3">
      <c r="A14" s="242" t="s">
        <v>83</v>
      </c>
      <c r="B14" s="243">
        <v>25</v>
      </c>
      <c r="C14" s="243">
        <v>20</v>
      </c>
      <c r="D14" s="243">
        <v>26</v>
      </c>
      <c r="E14" s="243">
        <v>31</v>
      </c>
      <c r="F14" s="244">
        <v>36</v>
      </c>
      <c r="G14" s="244">
        <v>40</v>
      </c>
      <c r="H14" s="245">
        <v>80</v>
      </c>
      <c r="I14" s="246">
        <f>(G14-H14)/H14</f>
        <v>-0.5</v>
      </c>
    </row>
    <row r="15" spans="1:12" x14ac:dyDescent="0.25">
      <c r="A15" s="247"/>
      <c r="B15" s="248"/>
      <c r="C15" s="248"/>
      <c r="D15" s="248"/>
      <c r="E15" s="248"/>
      <c r="F15" s="248"/>
      <c r="G15" s="247"/>
      <c r="H15" s="247"/>
      <c r="I15" s="247"/>
    </row>
    <row r="16" spans="1:12" x14ac:dyDescent="0.25">
      <c r="A16" s="247"/>
      <c r="B16" s="248"/>
      <c r="C16" s="248"/>
      <c r="D16" s="248"/>
      <c r="E16" s="248"/>
      <c r="F16" s="248"/>
      <c r="G16" s="247"/>
      <c r="H16" s="247"/>
      <c r="I16" s="247"/>
    </row>
    <row r="17" spans="1:9" x14ac:dyDescent="0.25">
      <c r="A17" s="249" t="s">
        <v>82</v>
      </c>
      <c r="B17" s="250"/>
      <c r="C17" s="250"/>
      <c r="D17" s="250"/>
      <c r="E17" s="250"/>
      <c r="F17" s="250"/>
      <c r="G17" s="249"/>
      <c r="H17" s="247"/>
      <c r="I17" s="247"/>
    </row>
    <row r="18" spans="1:9" x14ac:dyDescent="0.25">
      <c r="A18" s="247"/>
      <c r="B18" s="248"/>
      <c r="C18" s="248"/>
      <c r="D18" s="248"/>
      <c r="E18" s="248"/>
      <c r="F18" s="248"/>
      <c r="G18" s="247"/>
      <c r="H18" s="247"/>
      <c r="I18" s="247"/>
    </row>
    <row r="19" spans="1:9" x14ac:dyDescent="0.25">
      <c r="A19" s="247"/>
      <c r="B19" s="248"/>
      <c r="C19" s="248"/>
      <c r="D19" s="248"/>
      <c r="E19" s="248"/>
      <c r="F19" s="248"/>
      <c r="G19" s="247"/>
      <c r="H19" s="247"/>
      <c r="I19" s="247"/>
    </row>
    <row r="20" spans="1:9" x14ac:dyDescent="0.25">
      <c r="A20" s="327" t="s">
        <v>81</v>
      </c>
      <c r="B20" s="327"/>
      <c r="C20" s="327"/>
      <c r="D20" s="327"/>
      <c r="E20" s="327"/>
      <c r="F20" s="327"/>
      <c r="G20" s="247"/>
      <c r="H20" s="247"/>
      <c r="I20" s="247"/>
    </row>
    <row r="21" spans="1:9" ht="15.75" thickBot="1" x14ac:dyDescent="0.3">
      <c r="A21" s="251"/>
      <c r="B21" s="248"/>
      <c r="C21" s="248"/>
      <c r="D21" s="248"/>
      <c r="E21" s="248"/>
      <c r="F21" s="248"/>
      <c r="G21" s="247"/>
      <c r="H21" s="247"/>
      <c r="I21" s="247"/>
    </row>
    <row r="22" spans="1:9" x14ac:dyDescent="0.25">
      <c r="A22" s="252"/>
      <c r="B22" s="253">
        <v>2020</v>
      </c>
      <c r="C22" s="253">
        <v>2021</v>
      </c>
      <c r="D22" s="253">
        <v>2022</v>
      </c>
      <c r="E22" s="254">
        <v>2023</v>
      </c>
      <c r="F22" s="254">
        <v>2024</v>
      </c>
    </row>
    <row r="23" spans="1:9" x14ac:dyDescent="0.25">
      <c r="A23" s="255" t="s">
        <v>77</v>
      </c>
      <c r="B23" s="256">
        <v>5624</v>
      </c>
      <c r="C23" s="256">
        <v>4133</v>
      </c>
      <c r="D23" s="257">
        <v>5190</v>
      </c>
      <c r="E23" s="258">
        <v>5551</v>
      </c>
      <c r="F23" s="258">
        <v>4621</v>
      </c>
    </row>
    <row r="24" spans="1:9" x14ac:dyDescent="0.25">
      <c r="A24" s="259"/>
      <c r="B24" s="256"/>
      <c r="C24" s="256"/>
      <c r="D24" s="256"/>
      <c r="E24" s="258"/>
      <c r="F24" s="258"/>
    </row>
    <row r="25" spans="1:9" x14ac:dyDescent="0.25">
      <c r="A25" s="259" t="s">
        <v>76</v>
      </c>
      <c r="B25" s="256">
        <f>SUM(B27+B31+B33)</f>
        <v>8090</v>
      </c>
      <c r="C25" s="256">
        <f>SUM(C27+C31+C33)</f>
        <v>8592</v>
      </c>
      <c r="D25" s="256">
        <f>SUM(D27+D31+D33)</f>
        <v>5491</v>
      </c>
      <c r="E25" s="258">
        <f>SUM(E27+E31+E33)</f>
        <v>4434</v>
      </c>
      <c r="F25" s="258">
        <f>SUM(F27+F31+F33)</f>
        <v>5702</v>
      </c>
    </row>
    <row r="26" spans="1:9" x14ac:dyDescent="0.25">
      <c r="A26" s="259"/>
      <c r="B26" s="256"/>
      <c r="C26" s="256"/>
      <c r="D26" s="256"/>
      <c r="E26" s="258"/>
      <c r="F26" s="258"/>
    </row>
    <row r="27" spans="1:9" x14ac:dyDescent="0.25">
      <c r="A27" s="259" t="s">
        <v>75</v>
      </c>
      <c r="B27" s="256">
        <f>SUM(B28:B29)</f>
        <v>2587</v>
      </c>
      <c r="C27" s="256">
        <f>SUM(C28:C29)</f>
        <v>1810</v>
      </c>
      <c r="D27" s="256">
        <f>SUM(D28:D29)</f>
        <v>1605</v>
      </c>
      <c r="E27" s="258">
        <f>SUM(E28:E29)</f>
        <v>2125</v>
      </c>
      <c r="F27" s="258">
        <f>SUM(F28:F29)</f>
        <v>2296</v>
      </c>
    </row>
    <row r="28" spans="1:9" x14ac:dyDescent="0.25">
      <c r="A28" s="259" t="s">
        <v>80</v>
      </c>
      <c r="B28" s="256">
        <v>2433</v>
      </c>
      <c r="C28" s="256">
        <v>1705</v>
      </c>
      <c r="D28" s="256">
        <v>1506</v>
      </c>
      <c r="E28" s="258">
        <v>2032</v>
      </c>
      <c r="F28" s="258">
        <v>2177</v>
      </c>
    </row>
    <row r="29" spans="1:9" x14ac:dyDescent="0.25">
      <c r="A29" s="259" t="s">
        <v>73</v>
      </c>
      <c r="B29" s="256">
        <v>154</v>
      </c>
      <c r="C29" s="256">
        <v>105</v>
      </c>
      <c r="D29" s="256">
        <v>99</v>
      </c>
      <c r="E29" s="258">
        <v>93</v>
      </c>
      <c r="F29" s="258">
        <v>119</v>
      </c>
    </row>
    <row r="30" spans="1:9" x14ac:dyDescent="0.25">
      <c r="A30" s="259"/>
      <c r="B30" s="256"/>
      <c r="C30" s="256"/>
      <c r="D30" s="256"/>
      <c r="E30" s="258"/>
      <c r="F30" s="258"/>
    </row>
    <row r="31" spans="1:9" x14ac:dyDescent="0.25">
      <c r="A31" s="259" t="s">
        <v>72</v>
      </c>
      <c r="B31" s="256">
        <v>4375</v>
      </c>
      <c r="C31" s="256">
        <v>6059</v>
      </c>
      <c r="D31" s="256">
        <v>3147</v>
      </c>
      <c r="E31" s="258">
        <v>1601</v>
      </c>
      <c r="F31" s="258">
        <v>2877</v>
      </c>
    </row>
    <row r="32" spans="1:9" x14ac:dyDescent="0.25">
      <c r="A32" s="260"/>
      <c r="B32" s="261"/>
      <c r="C32" s="261"/>
      <c r="D32" s="261"/>
      <c r="E32" s="258"/>
      <c r="F32" s="258"/>
    </row>
    <row r="33" spans="1:12" ht="15.75" thickBot="1" x14ac:dyDescent="0.3">
      <c r="A33" s="262" t="s">
        <v>79</v>
      </c>
      <c r="B33" s="263">
        <v>1128</v>
      </c>
      <c r="C33" s="263">
        <v>723</v>
      </c>
      <c r="D33" s="263">
        <v>739</v>
      </c>
      <c r="E33" s="264">
        <v>708</v>
      </c>
      <c r="F33" s="264">
        <v>529</v>
      </c>
    </row>
    <row r="34" spans="1:12" x14ac:dyDescent="0.25">
      <c r="A34" s="265"/>
      <c r="B34" s="165"/>
      <c r="C34" s="165"/>
      <c r="D34" s="165"/>
      <c r="E34" s="165"/>
      <c r="F34" s="165"/>
    </row>
    <row r="35" spans="1:12" x14ac:dyDescent="0.25">
      <c r="A35" s="265"/>
      <c r="B35" s="165"/>
      <c r="C35" s="165"/>
      <c r="D35" s="165"/>
      <c r="E35" s="165"/>
      <c r="F35" s="165"/>
    </row>
    <row r="39" spans="1:12" ht="15.75" thickBot="1" x14ac:dyDescent="0.3">
      <c r="A39" s="328" t="s">
        <v>78</v>
      </c>
      <c r="B39" s="328"/>
      <c r="C39" s="328"/>
      <c r="D39" s="328"/>
      <c r="E39" s="328"/>
      <c r="F39" s="328"/>
    </row>
    <row r="40" spans="1:12" x14ac:dyDescent="0.25">
      <c r="A40" s="224"/>
      <c r="B40" s="225">
        <v>2019</v>
      </c>
      <c r="C40" s="225">
        <v>2020</v>
      </c>
      <c r="D40" s="225">
        <v>2021</v>
      </c>
      <c r="E40" s="225">
        <v>2022</v>
      </c>
      <c r="F40" s="226">
        <v>2023</v>
      </c>
    </row>
    <row r="41" spans="1:12" x14ac:dyDescent="0.25">
      <c r="A41" s="227" t="s">
        <v>77</v>
      </c>
      <c r="B41" s="266">
        <v>7468</v>
      </c>
      <c r="C41" s="266">
        <v>3997</v>
      </c>
      <c r="D41" s="266">
        <v>4581</v>
      </c>
      <c r="E41" s="266">
        <v>5520</v>
      </c>
      <c r="F41" s="267">
        <v>5508</v>
      </c>
      <c r="G41" s="235"/>
      <c r="H41" s="235"/>
      <c r="I41" s="235"/>
    </row>
    <row r="42" spans="1:12" x14ac:dyDescent="0.25">
      <c r="A42" s="227"/>
      <c r="B42" s="232"/>
      <c r="C42" s="232"/>
      <c r="D42" s="232"/>
      <c r="E42" s="232"/>
      <c r="F42" s="258"/>
    </row>
    <row r="43" spans="1:12" x14ac:dyDescent="0.25">
      <c r="A43" s="227" t="s">
        <v>76</v>
      </c>
      <c r="B43" s="232">
        <f>SUM(B45+B49+B51)</f>
        <v>8248</v>
      </c>
      <c r="C43" s="232">
        <f>SUM(C45+C49+C51)</f>
        <v>9748</v>
      </c>
      <c r="D43" s="232">
        <f>SUM(D45+D49+D51)</f>
        <v>4798</v>
      </c>
      <c r="E43" s="232">
        <f>SUM(E45+E49+E51)</f>
        <v>5293</v>
      </c>
      <c r="F43" s="258">
        <v>5640</v>
      </c>
    </row>
    <row r="44" spans="1:12" x14ac:dyDescent="0.25">
      <c r="A44" s="227"/>
      <c r="B44" s="232"/>
      <c r="C44" s="232"/>
      <c r="D44" s="232"/>
      <c r="E44" s="232"/>
      <c r="F44" s="258"/>
    </row>
    <row r="45" spans="1:12" x14ac:dyDescent="0.25">
      <c r="A45" s="227" t="s">
        <v>75</v>
      </c>
      <c r="B45" s="232">
        <f>SUM(B46:B47)</f>
        <v>2459</v>
      </c>
      <c r="C45" s="232">
        <f>SUM(C46:C47)</f>
        <v>2554</v>
      </c>
      <c r="D45" s="232">
        <f>SUM(D46:D47)</f>
        <v>1399</v>
      </c>
      <c r="E45" s="232">
        <f>SUM(E46:E47)</f>
        <v>1825</v>
      </c>
      <c r="F45" s="258">
        <f>SUM(F46:F47)</f>
        <v>2240</v>
      </c>
    </row>
    <row r="46" spans="1:12" x14ac:dyDescent="0.25">
      <c r="A46" s="227" t="s">
        <v>74</v>
      </c>
      <c r="B46" s="232">
        <v>2301</v>
      </c>
      <c r="C46" s="232">
        <v>2402</v>
      </c>
      <c r="D46" s="232">
        <v>1310</v>
      </c>
      <c r="E46" s="232">
        <v>1721</v>
      </c>
      <c r="F46" s="258">
        <v>2148</v>
      </c>
      <c r="H46" s="268"/>
      <c r="I46" s="268"/>
      <c r="J46" s="268"/>
      <c r="K46" s="268"/>
      <c r="L46" s="268"/>
    </row>
    <row r="47" spans="1:12" x14ac:dyDescent="0.25">
      <c r="A47" s="227" t="s">
        <v>73</v>
      </c>
      <c r="B47" s="232">
        <v>158</v>
      </c>
      <c r="C47" s="232">
        <v>152</v>
      </c>
      <c r="D47" s="232">
        <v>89</v>
      </c>
      <c r="E47" s="232">
        <v>104</v>
      </c>
      <c r="F47" s="258">
        <v>92</v>
      </c>
      <c r="H47" s="268"/>
      <c r="I47" s="268"/>
      <c r="J47" s="268"/>
      <c r="K47" s="268"/>
      <c r="L47" s="268"/>
    </row>
    <row r="48" spans="1:12" x14ac:dyDescent="0.25">
      <c r="A48" s="227"/>
      <c r="B48" s="232"/>
      <c r="C48" s="232"/>
      <c r="D48" s="232"/>
      <c r="E48" s="232"/>
      <c r="F48" s="258"/>
    </row>
    <row r="49" spans="1:6" x14ac:dyDescent="0.25">
      <c r="A49" s="227" t="s">
        <v>72</v>
      </c>
      <c r="B49" s="232">
        <v>4491</v>
      </c>
      <c r="C49" s="232">
        <v>6330</v>
      </c>
      <c r="D49" s="232">
        <v>2725</v>
      </c>
      <c r="E49" s="232">
        <v>2683</v>
      </c>
      <c r="F49" s="258">
        <v>2698</v>
      </c>
    </row>
    <row r="50" spans="1:6" x14ac:dyDescent="0.25">
      <c r="A50" s="227"/>
      <c r="B50" s="232"/>
      <c r="C50" s="232"/>
      <c r="D50" s="232"/>
      <c r="E50" s="232"/>
      <c r="F50" s="258"/>
    </row>
    <row r="51" spans="1:6" ht="15.75" thickBot="1" x14ac:dyDescent="0.3">
      <c r="A51" s="269" t="s">
        <v>71</v>
      </c>
      <c r="B51" s="270">
        <v>1298</v>
      </c>
      <c r="C51" s="270">
        <v>864</v>
      </c>
      <c r="D51" s="270">
        <v>674</v>
      </c>
      <c r="E51" s="270">
        <v>785</v>
      </c>
      <c r="F51" s="264">
        <v>702</v>
      </c>
    </row>
  </sheetData>
  <mergeCells count="4">
    <mergeCell ref="H3:I3"/>
    <mergeCell ref="A2:I2"/>
    <mergeCell ref="A20:F20"/>
    <mergeCell ref="A39:F39"/>
  </mergeCells>
  <printOptions horizontalCentered="1" verticalCentered="1"/>
  <pageMargins left="0.75" right="0.75" top="1" bottom="1" header="0.5" footer="0.5"/>
  <pageSetup scale="78" orientation="portrait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abSelected="1" zoomScaleNormal="100" workbookViewId="0">
      <selection activeCell="R19" sqref="R19"/>
    </sheetView>
  </sheetViews>
  <sheetFormatPr defaultRowHeight="12" x14ac:dyDescent="0.2"/>
  <cols>
    <col min="1" max="1" width="8.5703125" style="63" customWidth="1"/>
    <col min="2" max="2" width="14" style="63" customWidth="1"/>
    <col min="3" max="3" width="16" style="63" customWidth="1"/>
    <col min="4" max="4" width="11.140625" style="63" customWidth="1"/>
    <col min="5" max="5" width="10.7109375" style="63" customWidth="1"/>
    <col min="6" max="6" width="9.140625" style="63"/>
    <col min="7" max="7" width="10.7109375" style="63" customWidth="1"/>
    <col min="8" max="8" width="9.140625" style="63" customWidth="1"/>
    <col min="9" max="9" width="9.5703125" style="63" customWidth="1"/>
    <col min="10" max="10" width="10.85546875" style="63" customWidth="1"/>
    <col min="11" max="11" width="8.42578125" style="63" customWidth="1"/>
    <col min="12" max="16384" width="9.140625" style="63"/>
  </cols>
  <sheetData>
    <row r="1" spans="1:11" ht="16.5" thickTop="1" x14ac:dyDescent="0.25">
      <c r="A1" s="119" t="s">
        <v>105</v>
      </c>
      <c r="B1" s="118"/>
      <c r="C1" s="118"/>
      <c r="D1" s="118"/>
      <c r="E1" s="118"/>
      <c r="F1" s="118"/>
      <c r="G1" s="118"/>
      <c r="H1" s="118"/>
      <c r="I1" s="118"/>
      <c r="J1" s="118"/>
      <c r="K1" s="117"/>
    </row>
    <row r="2" spans="1:11" ht="15.75" x14ac:dyDescent="0.25">
      <c r="A2" s="116" t="s">
        <v>104</v>
      </c>
      <c r="B2" s="65"/>
      <c r="C2" s="65"/>
      <c r="D2" s="65"/>
      <c r="E2" s="65"/>
      <c r="F2" s="65"/>
      <c r="G2" s="65"/>
      <c r="H2" s="65"/>
      <c r="I2" s="65"/>
      <c r="J2" s="65"/>
      <c r="K2" s="64"/>
    </row>
    <row r="3" spans="1:11" ht="15.75" x14ac:dyDescent="0.25">
      <c r="A3" s="116"/>
      <c r="B3" s="65"/>
      <c r="C3" s="65"/>
      <c r="D3" s="65"/>
      <c r="E3" s="65"/>
      <c r="F3" s="65"/>
      <c r="G3" s="65"/>
      <c r="H3" s="65"/>
      <c r="I3" s="65"/>
      <c r="J3" s="65"/>
      <c r="K3" s="64"/>
    </row>
    <row r="4" spans="1:11" ht="13.5" thickBot="1" x14ac:dyDescent="0.25">
      <c r="A4" s="74"/>
      <c r="B4" s="76"/>
      <c r="C4" s="76"/>
      <c r="D4" s="76"/>
      <c r="E4" s="76"/>
      <c r="F4" s="76"/>
      <c r="G4" s="76"/>
      <c r="H4" s="76"/>
      <c r="I4" s="76"/>
      <c r="J4" s="76"/>
      <c r="K4" s="71"/>
    </row>
    <row r="5" spans="1:11" ht="15" thickTop="1" x14ac:dyDescent="0.2">
      <c r="A5" s="115" t="s">
        <v>103</v>
      </c>
      <c r="B5" s="65"/>
      <c r="C5" s="114"/>
      <c r="D5" s="113"/>
      <c r="E5" s="113"/>
      <c r="F5" s="113"/>
      <c r="G5" s="113"/>
      <c r="H5" s="113"/>
      <c r="I5" s="112"/>
      <c r="J5" s="65"/>
      <c r="K5" s="64"/>
    </row>
    <row r="6" spans="1:11" ht="16.5" customHeight="1" thickBot="1" x14ac:dyDescent="0.25">
      <c r="A6" s="111" t="s">
        <v>114</v>
      </c>
      <c r="B6" s="65"/>
      <c r="C6" s="110"/>
      <c r="D6" s="109"/>
      <c r="E6" s="109"/>
      <c r="F6" s="109"/>
      <c r="G6" s="109"/>
      <c r="H6" s="109"/>
      <c r="I6" s="108"/>
      <c r="J6" s="65"/>
      <c r="K6" s="64"/>
    </row>
    <row r="7" spans="1:11" ht="16.5" customHeight="1" thickTop="1" x14ac:dyDescent="0.2">
      <c r="A7" s="111"/>
      <c r="B7" s="65"/>
      <c r="C7" s="286"/>
      <c r="D7" s="65"/>
      <c r="E7" s="65"/>
      <c r="F7" s="65"/>
      <c r="G7" s="65"/>
      <c r="H7" s="65"/>
      <c r="I7" s="65"/>
      <c r="J7" s="65"/>
      <c r="K7" s="64"/>
    </row>
    <row r="8" spans="1:11" ht="15" x14ac:dyDescent="0.25">
      <c r="A8" s="107"/>
      <c r="B8" s="76"/>
      <c r="C8" s="103"/>
      <c r="D8" s="76"/>
      <c r="E8" s="76"/>
      <c r="F8" s="76"/>
      <c r="G8" s="76"/>
      <c r="H8" s="76"/>
      <c r="I8" s="76"/>
      <c r="J8" s="76"/>
      <c r="K8" s="71"/>
    </row>
    <row r="9" spans="1:11" ht="14.25" x14ac:dyDescent="0.2">
      <c r="A9" s="288" t="s">
        <v>115</v>
      </c>
      <c r="B9" s="289"/>
      <c r="C9" s="289"/>
      <c r="D9" s="289"/>
      <c r="E9" s="289"/>
      <c r="F9" s="289"/>
      <c r="G9" s="289"/>
      <c r="H9" s="289"/>
      <c r="I9" s="289"/>
      <c r="J9" s="289"/>
      <c r="K9" s="290"/>
    </row>
    <row r="10" spans="1:11" ht="14.25" x14ac:dyDescent="0.2">
      <c r="A10" s="272"/>
      <c r="B10" s="273"/>
      <c r="C10" s="273"/>
      <c r="D10" s="273"/>
      <c r="E10" s="273"/>
      <c r="F10" s="273"/>
      <c r="G10" s="273"/>
      <c r="H10" s="273"/>
      <c r="I10" s="273"/>
      <c r="J10" s="273"/>
      <c r="K10" s="274"/>
    </row>
    <row r="11" spans="1:11" ht="14.25" x14ac:dyDescent="0.2">
      <c r="A11" s="162"/>
      <c r="B11" s="163"/>
      <c r="C11" s="163"/>
      <c r="D11" s="163"/>
      <c r="E11" s="163"/>
      <c r="F11" s="163"/>
      <c r="G11" s="163"/>
      <c r="H11" s="163"/>
      <c r="I11" s="163"/>
      <c r="J11" s="163"/>
      <c r="K11" s="164"/>
    </row>
    <row r="12" spans="1:11" ht="15" x14ac:dyDescent="0.25">
      <c r="A12" s="106"/>
      <c r="B12" s="105"/>
      <c r="C12" s="105"/>
      <c r="D12" s="105"/>
      <c r="E12" s="105"/>
      <c r="F12" s="105"/>
      <c r="G12" s="105"/>
      <c r="H12" s="105"/>
      <c r="I12" s="105"/>
      <c r="J12" s="105"/>
      <c r="K12" s="104"/>
    </row>
    <row r="13" spans="1:11" ht="15" x14ac:dyDescent="0.25">
      <c r="A13" s="74"/>
      <c r="B13" s="291" t="s">
        <v>98</v>
      </c>
      <c r="C13" s="291"/>
      <c r="D13" s="76"/>
      <c r="E13" s="101">
        <v>2023</v>
      </c>
      <c r="F13" s="82"/>
      <c r="G13" s="101">
        <v>2024</v>
      </c>
      <c r="H13" s="291" t="s">
        <v>97</v>
      </c>
      <c r="I13" s="291"/>
      <c r="J13" s="76"/>
      <c r="K13" s="71"/>
    </row>
    <row r="14" spans="1:11" ht="15" x14ac:dyDescent="0.25">
      <c r="A14" s="74"/>
      <c r="B14" s="103"/>
      <c r="C14" s="102"/>
      <c r="D14" s="76"/>
      <c r="E14" s="101"/>
      <c r="F14" s="82"/>
      <c r="G14" s="101"/>
      <c r="H14" s="82"/>
      <c r="I14" s="76"/>
      <c r="J14" s="76"/>
      <c r="K14" s="71"/>
    </row>
    <row r="15" spans="1:11" ht="15" x14ac:dyDescent="0.25">
      <c r="A15" s="87"/>
      <c r="B15" s="292" t="s">
        <v>102</v>
      </c>
      <c r="C15" s="292"/>
      <c r="D15" s="86"/>
      <c r="E15" s="100">
        <f>Sheet1!H5</f>
        <v>13309</v>
      </c>
      <c r="F15" s="86"/>
      <c r="G15" s="100">
        <f>Sheet1!G5</f>
        <v>12694</v>
      </c>
      <c r="H15" s="88">
        <f>Sheet1!I5</f>
        <v>-4.6209332030956493E-2</v>
      </c>
      <c r="I15" s="82" t="str">
        <f>IF(H15&gt;0,"increase",IF(H15&lt;0,"decrease","No change"))</f>
        <v>decrease</v>
      </c>
      <c r="J15" s="82"/>
      <c r="K15" s="71"/>
    </row>
    <row r="16" spans="1:11" ht="15" x14ac:dyDescent="0.25">
      <c r="A16" s="87"/>
      <c r="B16" s="293" t="s">
        <v>119</v>
      </c>
      <c r="C16" s="293"/>
      <c r="D16" s="89"/>
      <c r="E16" s="96">
        <f>Sheet1!H6</f>
        <v>655</v>
      </c>
      <c r="F16" s="89"/>
      <c r="G16" s="96">
        <f>Sheet1!G6</f>
        <v>179</v>
      </c>
      <c r="H16" s="88">
        <f>Sheet1!I6</f>
        <v>-0.72671755725190834</v>
      </c>
      <c r="I16" s="82" t="str">
        <f>IF(H16&gt;0,"increase",IF(H16&lt;0,"decrease","No change"))</f>
        <v>decrease</v>
      </c>
      <c r="J16" s="82"/>
      <c r="K16" s="71"/>
    </row>
    <row r="17" spans="1:11" ht="15" x14ac:dyDescent="0.25">
      <c r="A17" s="87"/>
      <c r="B17" s="293" t="s">
        <v>101</v>
      </c>
      <c r="C17" s="293"/>
      <c r="D17" s="89"/>
      <c r="E17" s="96">
        <f>Sheet1!H7</f>
        <v>11409</v>
      </c>
      <c r="F17" s="89"/>
      <c r="G17" s="96">
        <f>Sheet1!$G$7</f>
        <v>11443</v>
      </c>
      <c r="H17" s="88">
        <f>Sheet1!I7</f>
        <v>2.9801034271189413E-3</v>
      </c>
      <c r="I17" s="82" t="str">
        <f>IF(H17&gt;0,"increase",IF(H17&lt;0,"decrease","No change"))</f>
        <v>increase</v>
      </c>
      <c r="J17" s="82"/>
      <c r="K17" s="71"/>
    </row>
    <row r="18" spans="1:11" s="80" customFormat="1" ht="15" x14ac:dyDescent="0.25">
      <c r="A18" s="87"/>
      <c r="B18" s="294" t="s">
        <v>100</v>
      </c>
      <c r="C18" s="294"/>
      <c r="D18" s="89"/>
      <c r="E18" s="96">
        <f>Sheet2!H4</f>
        <v>1245</v>
      </c>
      <c r="F18" s="89"/>
      <c r="G18" s="96">
        <f>Sheet2!$G$4</f>
        <v>1072</v>
      </c>
      <c r="H18" s="88">
        <f>Sheet2!I4</f>
        <v>-0.13895582329317269</v>
      </c>
      <c r="I18" s="82" t="str">
        <f>IF(H18&gt;0,"increase",IF(H18&lt;0,"decrease","No change"))</f>
        <v>decrease</v>
      </c>
      <c r="J18" s="82"/>
      <c r="K18" s="71"/>
    </row>
    <row r="19" spans="1:11" s="80" customFormat="1" ht="15" x14ac:dyDescent="0.25">
      <c r="A19" s="87"/>
      <c r="B19" s="275"/>
      <c r="C19" s="275"/>
      <c r="D19" s="89"/>
      <c r="E19" s="96"/>
      <c r="F19" s="89"/>
      <c r="G19" s="96"/>
      <c r="H19" s="88"/>
      <c r="I19" s="82"/>
      <c r="J19" s="82"/>
      <c r="K19" s="71"/>
    </row>
    <row r="20" spans="1:11" ht="15" x14ac:dyDescent="0.25">
      <c r="A20" s="74"/>
      <c r="B20" s="295"/>
      <c r="C20" s="295"/>
      <c r="D20" s="76"/>
      <c r="E20" s="75"/>
      <c r="F20" s="69"/>
      <c r="G20" s="99"/>
      <c r="H20" s="76"/>
      <c r="I20" s="76"/>
      <c r="J20" s="76"/>
      <c r="K20" s="71"/>
    </row>
    <row r="21" spans="1:11" ht="14.25" x14ac:dyDescent="0.2">
      <c r="A21" s="288" t="s">
        <v>116</v>
      </c>
      <c r="B21" s="289"/>
      <c r="C21" s="289"/>
      <c r="D21" s="289"/>
      <c r="E21" s="289"/>
      <c r="F21" s="289"/>
      <c r="G21" s="289"/>
      <c r="H21" s="289"/>
      <c r="I21" s="289"/>
      <c r="J21" s="289"/>
      <c r="K21" s="290"/>
    </row>
    <row r="22" spans="1:11" ht="14.25" x14ac:dyDescent="0.2">
      <c r="A22" s="162"/>
      <c r="B22" s="163"/>
      <c r="C22" s="163"/>
      <c r="D22" s="163"/>
      <c r="E22" s="163"/>
      <c r="F22" s="163"/>
      <c r="G22" s="163"/>
      <c r="H22" s="163"/>
      <c r="I22" s="163"/>
      <c r="J22" s="163"/>
      <c r="K22" s="164"/>
    </row>
    <row r="23" spans="1:11" ht="15" x14ac:dyDescent="0.25">
      <c r="A23" s="74"/>
      <c r="B23" s="76"/>
      <c r="C23" s="76"/>
      <c r="D23" s="76"/>
      <c r="E23" s="98"/>
      <c r="F23" s="85"/>
      <c r="G23" s="98"/>
      <c r="H23" s="82"/>
      <c r="I23" s="76"/>
      <c r="J23" s="76"/>
      <c r="K23" s="71"/>
    </row>
    <row r="24" spans="1:11" ht="14.25" x14ac:dyDescent="0.2">
      <c r="A24" s="74"/>
      <c r="B24" s="291" t="s">
        <v>98</v>
      </c>
      <c r="C24" s="291"/>
      <c r="D24" s="76"/>
      <c r="E24" s="97">
        <v>2023</v>
      </c>
      <c r="F24" s="85"/>
      <c r="G24" s="169">
        <v>2024</v>
      </c>
      <c r="H24" s="291" t="s">
        <v>97</v>
      </c>
      <c r="I24" s="291"/>
      <c r="J24" s="76"/>
      <c r="K24" s="71"/>
    </row>
    <row r="25" spans="1:11" ht="15" x14ac:dyDescent="0.25">
      <c r="A25" s="87"/>
      <c r="B25" s="295" t="s">
        <v>99</v>
      </c>
      <c r="C25" s="295"/>
      <c r="D25" s="89"/>
      <c r="E25" s="96">
        <f>Sheet3!H4</f>
        <v>478</v>
      </c>
      <c r="F25" s="89"/>
      <c r="G25" s="96">
        <f>Sheet3!G4</f>
        <v>342</v>
      </c>
      <c r="H25" s="95">
        <f>Sheet3!I4</f>
        <v>-0.28451882845188287</v>
      </c>
      <c r="I25" s="94" t="str">
        <f>IF(H25&gt;0,"increase",IF(H25&lt;0,"decrease","No change"))</f>
        <v>decrease</v>
      </c>
      <c r="J25" s="76"/>
      <c r="K25" s="71"/>
    </row>
    <row r="26" spans="1:11" ht="12.75" x14ac:dyDescent="0.2">
      <c r="A26" s="74"/>
      <c r="B26" s="76"/>
      <c r="C26" s="76"/>
      <c r="D26" s="76"/>
      <c r="E26" s="76"/>
      <c r="F26" s="76"/>
      <c r="G26" s="76"/>
      <c r="H26" s="76"/>
      <c r="I26" s="76"/>
      <c r="J26" s="76"/>
      <c r="K26" s="71"/>
    </row>
    <row r="27" spans="1:11" ht="12.75" x14ac:dyDescent="0.2">
      <c r="A27" s="74"/>
      <c r="B27" s="76"/>
      <c r="C27" s="76"/>
      <c r="D27" s="76"/>
      <c r="E27" s="76"/>
      <c r="F27" s="76"/>
      <c r="G27" s="76"/>
      <c r="H27" s="76"/>
      <c r="I27" s="76"/>
      <c r="J27" s="76"/>
      <c r="K27" s="71"/>
    </row>
    <row r="28" spans="1:11" ht="12.75" x14ac:dyDescent="0.2">
      <c r="A28" s="74"/>
      <c r="B28" s="76"/>
      <c r="C28" s="76"/>
      <c r="D28" s="76"/>
      <c r="E28" s="76"/>
      <c r="F28" s="76"/>
      <c r="G28" s="76"/>
      <c r="H28" s="76"/>
      <c r="I28" s="76"/>
      <c r="J28" s="76"/>
      <c r="K28" s="71"/>
    </row>
    <row r="29" spans="1:11" ht="14.25" x14ac:dyDescent="0.2">
      <c r="A29" s="288" t="s">
        <v>117</v>
      </c>
      <c r="B29" s="289"/>
      <c r="C29" s="289"/>
      <c r="D29" s="289"/>
      <c r="E29" s="289"/>
      <c r="F29" s="289"/>
      <c r="G29" s="289"/>
      <c r="H29" s="289"/>
      <c r="I29" s="289"/>
      <c r="J29" s="289"/>
      <c r="K29" s="290"/>
    </row>
    <row r="30" spans="1:11" ht="14.25" x14ac:dyDescent="0.2">
      <c r="A30" s="162"/>
      <c r="B30" s="163"/>
      <c r="C30" s="163"/>
      <c r="D30" s="163"/>
      <c r="E30" s="163"/>
      <c r="F30" s="163"/>
      <c r="G30" s="163"/>
      <c r="H30" s="163"/>
      <c r="I30" s="163"/>
      <c r="J30" s="163"/>
      <c r="K30" s="164"/>
    </row>
    <row r="31" spans="1:11" ht="14.25" x14ac:dyDescent="0.2">
      <c r="A31" s="93"/>
      <c r="B31" s="92"/>
      <c r="C31" s="92"/>
      <c r="D31" s="92"/>
      <c r="E31" s="92"/>
      <c r="F31" s="92"/>
      <c r="G31" s="92"/>
      <c r="H31" s="92"/>
      <c r="I31" s="92"/>
      <c r="J31" s="92"/>
      <c r="K31" s="91"/>
    </row>
    <row r="32" spans="1:11" ht="14.25" customHeight="1" x14ac:dyDescent="0.2">
      <c r="A32" s="87"/>
      <c r="B32" s="291" t="s">
        <v>98</v>
      </c>
      <c r="C32" s="291"/>
      <c r="D32" s="76"/>
      <c r="E32" s="276">
        <v>2023</v>
      </c>
      <c r="F32" s="85"/>
      <c r="G32" s="169">
        <v>2024</v>
      </c>
      <c r="H32" s="291" t="s">
        <v>97</v>
      </c>
      <c r="I32" s="291"/>
      <c r="J32" s="76"/>
      <c r="K32" s="71"/>
    </row>
    <row r="33" spans="1:11" ht="14.25" customHeight="1" x14ac:dyDescent="0.2">
      <c r="A33" s="87"/>
      <c r="B33" s="76"/>
      <c r="C33" s="76"/>
      <c r="D33" s="76"/>
      <c r="E33" s="277"/>
      <c r="F33" s="85"/>
      <c r="G33" s="278"/>
      <c r="H33" s="80"/>
      <c r="I33" s="76"/>
      <c r="J33" s="76"/>
      <c r="K33" s="71"/>
    </row>
    <row r="34" spans="1:11" ht="15" x14ac:dyDescent="0.25">
      <c r="A34" s="87"/>
      <c r="B34" s="293" t="s">
        <v>96</v>
      </c>
      <c r="C34" s="293"/>
      <c r="D34" s="89"/>
      <c r="E34" s="96">
        <f>Sheet3!H9</f>
        <v>230</v>
      </c>
      <c r="F34" s="89"/>
      <c r="G34" s="96">
        <f>Sheet3!G9</f>
        <v>200</v>
      </c>
      <c r="H34" s="88">
        <f>Sheet3!I9</f>
        <v>-0.13043478260869565</v>
      </c>
      <c r="I34" s="82" t="str">
        <f t="shared" ref="I34:I39" si="0">IF(H34&gt;0,"increase",IF(H34&lt;0,"decrease","(no chg)"))</f>
        <v>decrease</v>
      </c>
      <c r="J34" s="83"/>
      <c r="K34" s="90"/>
    </row>
    <row r="35" spans="1:11" ht="15" x14ac:dyDescent="0.25">
      <c r="A35" s="87"/>
      <c r="B35" s="293" t="s">
        <v>95</v>
      </c>
      <c r="C35" s="293"/>
      <c r="D35" s="89"/>
      <c r="E35" s="96">
        <f>Sheet3!H10</f>
        <v>15</v>
      </c>
      <c r="F35" s="89"/>
      <c r="G35" s="96">
        <f>Sheet3!G10</f>
        <v>10</v>
      </c>
      <c r="H35" s="88">
        <f>Sheet3!I10</f>
        <v>-0.33333333333333331</v>
      </c>
      <c r="I35" s="82" t="str">
        <f t="shared" si="0"/>
        <v>decrease</v>
      </c>
      <c r="J35" s="82"/>
      <c r="K35" s="71"/>
    </row>
    <row r="36" spans="1:11" ht="15" x14ac:dyDescent="0.25">
      <c r="A36" s="87"/>
      <c r="B36" s="292" t="s">
        <v>94</v>
      </c>
      <c r="C36" s="292"/>
      <c r="D36" s="86"/>
      <c r="E36" s="100">
        <f>Sheet3!H8</f>
        <v>245</v>
      </c>
      <c r="F36" s="86"/>
      <c r="G36" s="100">
        <f>Sheet3!G8</f>
        <v>210</v>
      </c>
      <c r="H36" s="84">
        <f>Sheet3!I8</f>
        <v>-0.14285714285714285</v>
      </c>
      <c r="I36" s="83" t="str">
        <f t="shared" si="0"/>
        <v>decrease</v>
      </c>
      <c r="J36" s="82"/>
      <c r="K36" s="71"/>
    </row>
    <row r="37" spans="1:11" ht="15" x14ac:dyDescent="0.25">
      <c r="A37" s="87"/>
      <c r="B37" s="293" t="s">
        <v>120</v>
      </c>
      <c r="C37" s="293"/>
      <c r="D37" s="89"/>
      <c r="E37" s="96">
        <f>Sheet3!H12</f>
        <v>251</v>
      </c>
      <c r="F37" s="89"/>
      <c r="G37" s="96">
        <f>Sheet3!G12</f>
        <v>233</v>
      </c>
      <c r="H37" s="88">
        <f>Sheet3!I12</f>
        <v>-7.1713147410358571E-2</v>
      </c>
      <c r="I37" s="82" t="str">
        <f t="shared" si="0"/>
        <v>decrease</v>
      </c>
      <c r="J37" s="82"/>
      <c r="K37" s="71"/>
    </row>
    <row r="38" spans="1:11" ht="15" x14ac:dyDescent="0.25">
      <c r="A38" s="87"/>
      <c r="B38" s="293" t="s">
        <v>93</v>
      </c>
      <c r="C38" s="293"/>
      <c r="D38" s="89"/>
      <c r="E38" s="96">
        <f>Sheet3!H14</f>
        <v>80</v>
      </c>
      <c r="F38" s="89"/>
      <c r="G38" s="96">
        <f>Sheet3!G14</f>
        <v>40</v>
      </c>
      <c r="H38" s="88">
        <f>Sheet3!I14</f>
        <v>-0.5</v>
      </c>
      <c r="I38" s="82" t="str">
        <f t="shared" si="0"/>
        <v>decrease</v>
      </c>
      <c r="J38" s="82"/>
      <c r="K38" s="71"/>
    </row>
    <row r="39" spans="1:11" ht="15" x14ac:dyDescent="0.25">
      <c r="A39" s="87"/>
      <c r="B39" s="296" t="s">
        <v>92</v>
      </c>
      <c r="C39" s="296"/>
      <c r="D39" s="86"/>
      <c r="E39" s="100">
        <f>Sheet3!H6</f>
        <v>576</v>
      </c>
      <c r="F39" s="85"/>
      <c r="G39" s="100">
        <f>Sheet3!G6</f>
        <v>483</v>
      </c>
      <c r="H39" s="84">
        <f>Sheet3!I6</f>
        <v>-0.16145833333333334</v>
      </c>
      <c r="I39" s="83" t="str">
        <f t="shared" si="0"/>
        <v>decrease</v>
      </c>
      <c r="J39" s="82"/>
      <c r="K39" s="71"/>
    </row>
    <row r="40" spans="1:11" ht="12.75" x14ac:dyDescent="0.2">
      <c r="A40" s="74"/>
      <c r="B40" s="76"/>
      <c r="C40" s="76"/>
      <c r="D40" s="76"/>
      <c r="E40" s="80"/>
      <c r="F40" s="76"/>
      <c r="G40" s="81"/>
      <c r="H40" s="80"/>
      <c r="I40" s="76"/>
      <c r="J40" s="76"/>
      <c r="K40" s="71"/>
    </row>
    <row r="41" spans="1:11" ht="12.75" x14ac:dyDescent="0.2">
      <c r="A41" s="74"/>
      <c r="B41" s="76"/>
      <c r="C41" s="76"/>
      <c r="D41" s="76"/>
      <c r="E41" s="76"/>
      <c r="F41" s="76"/>
      <c r="G41" s="76"/>
      <c r="H41" s="76"/>
      <c r="I41" s="76"/>
      <c r="J41" s="76"/>
      <c r="K41" s="71"/>
    </row>
    <row r="42" spans="1:11" ht="12.75" x14ac:dyDescent="0.2">
      <c r="A42" s="74"/>
      <c r="B42" s="76"/>
      <c r="C42" s="76"/>
      <c r="D42" s="76"/>
      <c r="E42" s="76"/>
      <c r="F42" s="76"/>
      <c r="G42" s="76"/>
      <c r="H42" s="76"/>
      <c r="I42" s="76"/>
      <c r="J42" s="76"/>
      <c r="K42" s="71"/>
    </row>
    <row r="43" spans="1:11" ht="15.75" x14ac:dyDescent="0.25">
      <c r="A43" s="79" t="s">
        <v>91</v>
      </c>
      <c r="B43" s="65"/>
      <c r="C43" s="65"/>
      <c r="D43" s="65"/>
      <c r="E43" s="78"/>
      <c r="F43" s="65"/>
      <c r="G43" s="65"/>
      <c r="H43" s="65"/>
      <c r="I43" s="65"/>
      <c r="J43" s="65"/>
      <c r="K43" s="64"/>
    </row>
    <row r="44" spans="1:11" ht="15.75" x14ac:dyDescent="0.25">
      <c r="A44" s="79"/>
      <c r="B44" s="65"/>
      <c r="C44" s="65"/>
      <c r="D44" s="65"/>
      <c r="E44" s="78"/>
      <c r="F44" s="65"/>
      <c r="G44" s="65"/>
      <c r="H44" s="65"/>
      <c r="I44" s="65"/>
      <c r="J44" s="65"/>
      <c r="K44" s="64"/>
    </row>
    <row r="45" spans="1:11" ht="12.75" x14ac:dyDescent="0.2">
      <c r="A45" s="74"/>
      <c r="B45" s="69"/>
      <c r="C45" s="76"/>
      <c r="D45" s="76"/>
      <c r="E45" s="77"/>
      <c r="F45" s="76"/>
      <c r="G45" s="76"/>
      <c r="H45" s="76"/>
      <c r="I45" s="76"/>
      <c r="J45" s="76"/>
      <c r="K45" s="71"/>
    </row>
    <row r="46" spans="1:11" ht="15" x14ac:dyDescent="0.25">
      <c r="A46" s="74"/>
      <c r="B46" s="279" t="s">
        <v>121</v>
      </c>
      <c r="C46" s="280"/>
      <c r="D46" s="280"/>
      <c r="E46" s="281"/>
      <c r="F46" s="280"/>
      <c r="G46" s="282"/>
      <c r="H46" s="280"/>
      <c r="I46" s="283"/>
      <c r="J46" s="283"/>
      <c r="K46" s="71"/>
    </row>
    <row r="47" spans="1:11" ht="15" x14ac:dyDescent="0.25">
      <c r="A47" s="74"/>
      <c r="B47" s="279" t="s">
        <v>122</v>
      </c>
      <c r="C47" s="280"/>
      <c r="D47" s="280"/>
      <c r="E47" s="281"/>
      <c r="F47" s="280"/>
      <c r="G47" s="282"/>
      <c r="H47" s="280"/>
      <c r="I47" s="283"/>
      <c r="J47" s="283"/>
      <c r="K47" s="71"/>
    </row>
    <row r="48" spans="1:11" ht="15" x14ac:dyDescent="0.25">
      <c r="A48" s="74"/>
      <c r="B48" s="279" t="s">
        <v>90</v>
      </c>
      <c r="C48" s="280"/>
      <c r="D48" s="280"/>
      <c r="E48" s="281"/>
      <c r="F48" s="280"/>
      <c r="G48" s="282"/>
      <c r="H48" s="280"/>
      <c r="I48" s="283"/>
      <c r="J48" s="283"/>
      <c r="K48" s="71"/>
    </row>
    <row r="49" spans="1:12" ht="15" x14ac:dyDescent="0.25">
      <c r="A49" s="74"/>
      <c r="B49" s="280" t="s">
        <v>89</v>
      </c>
      <c r="C49" s="280"/>
      <c r="D49" s="280"/>
      <c r="E49" s="281"/>
      <c r="F49" s="280"/>
      <c r="G49" s="282"/>
      <c r="H49" s="280"/>
      <c r="I49" s="283"/>
      <c r="J49" s="283"/>
      <c r="K49" s="71"/>
    </row>
    <row r="50" spans="1:12" ht="12.75" x14ac:dyDescent="0.2">
      <c r="A50" s="74"/>
      <c r="B50" s="69"/>
      <c r="C50" s="69"/>
      <c r="D50" s="69"/>
      <c r="E50" s="75"/>
      <c r="F50" s="69"/>
      <c r="G50" s="69"/>
      <c r="H50" s="69"/>
      <c r="I50" s="72"/>
      <c r="J50" s="72"/>
      <c r="K50" s="71"/>
    </row>
    <row r="51" spans="1:12" ht="12.75" x14ac:dyDescent="0.2">
      <c r="A51" s="74"/>
      <c r="B51" s="73" t="s">
        <v>88</v>
      </c>
      <c r="C51" s="69"/>
      <c r="D51" s="69"/>
      <c r="E51" s="75"/>
      <c r="F51" s="69"/>
      <c r="G51" s="69"/>
      <c r="H51" s="69"/>
      <c r="I51" s="72"/>
      <c r="J51" s="72"/>
      <c r="K51" s="71"/>
    </row>
    <row r="52" spans="1:12" ht="12.75" x14ac:dyDescent="0.2">
      <c r="A52" s="74"/>
      <c r="B52" s="73" t="s">
        <v>87</v>
      </c>
      <c r="C52" s="69"/>
      <c r="D52" s="69"/>
      <c r="E52" s="75"/>
      <c r="F52" s="69"/>
      <c r="G52" s="69"/>
      <c r="H52" s="69"/>
      <c r="I52" s="72"/>
      <c r="J52" s="72"/>
      <c r="K52" s="71"/>
      <c r="L52" s="170"/>
    </row>
    <row r="53" spans="1:12" ht="12.75" x14ac:dyDescent="0.2">
      <c r="A53" s="74"/>
      <c r="B53" s="69"/>
      <c r="C53" s="69"/>
      <c r="D53" s="69"/>
      <c r="E53" s="69"/>
      <c r="F53" s="69"/>
      <c r="G53" s="69"/>
      <c r="H53" s="69"/>
      <c r="I53" s="72"/>
      <c r="J53" s="72"/>
      <c r="K53" s="71"/>
    </row>
    <row r="54" spans="1:12" ht="15" x14ac:dyDescent="0.25">
      <c r="A54" s="74"/>
      <c r="B54" s="279" t="s">
        <v>123</v>
      </c>
      <c r="C54" s="280"/>
      <c r="D54" s="280"/>
      <c r="E54" s="282"/>
      <c r="F54" s="280"/>
      <c r="G54" s="282"/>
      <c r="H54" s="280"/>
      <c r="I54" s="283"/>
      <c r="J54" s="283"/>
      <c r="K54" s="284"/>
    </row>
    <row r="55" spans="1:12" s="67" customFormat="1" ht="15" x14ac:dyDescent="0.25">
      <c r="A55" s="70"/>
      <c r="B55" s="280" t="s">
        <v>124</v>
      </c>
      <c r="C55" s="280"/>
      <c r="D55" s="280"/>
      <c r="E55" s="282"/>
      <c r="F55" s="280"/>
      <c r="G55" s="282"/>
      <c r="H55" s="280"/>
      <c r="I55" s="280"/>
      <c r="J55" s="280"/>
      <c r="K55" s="285"/>
    </row>
    <row r="56" spans="1:12" s="67" customFormat="1" ht="15" x14ac:dyDescent="0.25">
      <c r="A56" s="66"/>
      <c r="B56" s="280" t="s">
        <v>125</v>
      </c>
      <c r="C56" s="280"/>
      <c r="D56" s="280"/>
      <c r="E56" s="282"/>
      <c r="F56" s="280"/>
      <c r="G56" s="282"/>
      <c r="H56" s="280"/>
      <c r="I56" s="280"/>
      <c r="J56" s="280"/>
      <c r="K56" s="285"/>
    </row>
    <row r="57" spans="1:12" s="67" customFormat="1" ht="12.75" x14ac:dyDescent="0.2">
      <c r="A57" s="66"/>
      <c r="B57" s="69"/>
      <c r="C57" s="69"/>
      <c r="D57" s="69"/>
      <c r="E57" s="69"/>
      <c r="F57" s="69"/>
      <c r="G57" s="69"/>
      <c r="H57" s="69"/>
      <c r="I57" s="69"/>
      <c r="J57" s="69"/>
      <c r="K57" s="68"/>
    </row>
    <row r="58" spans="1:12" ht="12.75" x14ac:dyDescent="0.2">
      <c r="A58" s="66" t="s">
        <v>86</v>
      </c>
      <c r="B58" s="65"/>
      <c r="C58" s="65"/>
      <c r="D58" s="65"/>
      <c r="E58" s="65"/>
      <c r="F58" s="65"/>
      <c r="G58" s="65"/>
      <c r="H58" s="65"/>
      <c r="I58" s="65"/>
      <c r="J58" s="65"/>
      <c r="K58" s="64"/>
    </row>
    <row r="59" spans="1:12" ht="18" customHeight="1" thickBot="1" x14ac:dyDescent="0.25">
      <c r="A59" s="297" t="s">
        <v>118</v>
      </c>
      <c r="B59" s="298"/>
      <c r="C59" s="298"/>
      <c r="D59" s="298"/>
      <c r="E59" s="298"/>
      <c r="F59" s="298"/>
      <c r="G59" s="298"/>
      <c r="H59" s="298"/>
      <c r="I59" s="298"/>
      <c r="J59" s="298"/>
      <c r="K59" s="299"/>
    </row>
    <row r="60" spans="1:12" ht="12.75" thickTop="1" x14ac:dyDescent="0.2"/>
    <row r="61" spans="1:12" ht="0.75" customHeight="1" x14ac:dyDescent="0.2"/>
  </sheetData>
  <mergeCells count="22">
    <mergeCell ref="B25:C25"/>
    <mergeCell ref="B37:C37"/>
    <mergeCell ref="B38:C38"/>
    <mergeCell ref="B39:C39"/>
    <mergeCell ref="A59:K59"/>
    <mergeCell ref="A29:K29"/>
    <mergeCell ref="B32:C32"/>
    <mergeCell ref="H32:I32"/>
    <mergeCell ref="B34:C34"/>
    <mergeCell ref="B35:C35"/>
    <mergeCell ref="B36:C36"/>
    <mergeCell ref="B17:C17"/>
    <mergeCell ref="B18:C18"/>
    <mergeCell ref="B20:C20"/>
    <mergeCell ref="A21:K21"/>
    <mergeCell ref="B24:C24"/>
    <mergeCell ref="H24:I24"/>
    <mergeCell ref="A9:K9"/>
    <mergeCell ref="B13:C13"/>
    <mergeCell ref="H13:I13"/>
    <mergeCell ref="B15:C15"/>
    <mergeCell ref="B16:C16"/>
  </mergeCells>
  <printOptions horizontalCentered="1"/>
  <pageMargins left="0.25" right="0.25" top="0.75" bottom="0.75" header="0.3" footer="0.3"/>
  <pageSetup scale="7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Sheet2!Print_Area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COODeaD</dc:creator>
  <cp:lastModifiedBy>Windows User</cp:lastModifiedBy>
  <cp:lastPrinted>2024-10-18T16:30:48Z</cp:lastPrinted>
  <dcterms:created xsi:type="dcterms:W3CDTF">2024-10-01T13:18:32Z</dcterms:created>
  <dcterms:modified xsi:type="dcterms:W3CDTF">2024-10-18T16:47:32Z</dcterms:modified>
</cp:coreProperties>
</file>