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S:\SLIC\SLIC - njdigidox - digital masters\905\c8252\"/>
    </mc:Choice>
  </mc:AlternateContent>
  <xr:revisionPtr revIDLastSave="0" documentId="8_{9D59F61C-F2EB-4E8B-BB44-F1C945D7A321}" xr6:coauthVersionLast="36" xr6:coauthVersionMax="36" xr10:uidLastSave="{00000000-0000-0000-0000-000000000000}"/>
  <bookViews>
    <workbookView xWindow="0" yWindow="0" windowWidth="21864" windowHeight="8388" activeTab="3" xr2:uid="{00000000-000D-0000-FFFF-FFFF00000000}"/>
  </bookViews>
  <sheets>
    <sheet name="Sheet1" sheetId="4" r:id="rId1"/>
    <sheet name="Sheet2" sheetId="5" r:id="rId2"/>
    <sheet name="Sheet3" sheetId="6" r:id="rId3"/>
    <sheet name="Sheet4" sheetId="7" r:id="rId4"/>
  </sheets>
  <externalReferences>
    <externalReference r:id="rId5"/>
  </externalReferences>
  <calcPr calcId="191029" calcMode="manual" iterateDelta="9.9999999974897903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0" i="5" l="1"/>
  <c r="G31" i="5"/>
  <c r="G33" i="5"/>
  <c r="G32" i="5"/>
  <c r="G28" i="5"/>
  <c r="F33" i="5"/>
  <c r="F32" i="5"/>
  <c r="F31" i="5"/>
  <c r="F30" i="5"/>
  <c r="F28" i="5"/>
  <c r="E33" i="5"/>
  <c r="E32" i="5"/>
  <c r="E31" i="5"/>
  <c r="E30" i="5"/>
  <c r="E28" i="5"/>
  <c r="D32" i="5"/>
  <c r="D31" i="5"/>
  <c r="D30" i="5"/>
  <c r="D28" i="5"/>
  <c r="C30" i="5"/>
  <c r="C33" i="5"/>
  <c r="C32" i="5"/>
  <c r="C31" i="5"/>
  <c r="C28" i="5"/>
  <c r="B33" i="5"/>
  <c r="B31" i="5"/>
  <c r="B32" i="5"/>
  <c r="B30" i="5"/>
  <c r="B28" i="5"/>
  <c r="B45" i="4"/>
  <c r="B29" i="5" s="1"/>
  <c r="B41" i="4"/>
  <c r="B35" i="4"/>
  <c r="B24" i="4"/>
  <c r="B20" i="4"/>
  <c r="B9" i="4"/>
  <c r="B5" i="4" s="1"/>
  <c r="B3" i="4" s="1"/>
  <c r="B26" i="5" l="1"/>
  <c r="G7" i="6" l="1"/>
  <c r="G5" i="6" s="1"/>
  <c r="F7" i="6"/>
  <c r="E7" i="6"/>
  <c r="E5" i="6" s="1"/>
  <c r="D7" i="6"/>
  <c r="D5" i="6" s="1"/>
  <c r="C7" i="6"/>
  <c r="F5" i="6"/>
  <c r="C5" i="6"/>
  <c r="C26" i="5"/>
  <c r="G4" i="5"/>
  <c r="F4" i="5"/>
  <c r="E4" i="5"/>
  <c r="D4" i="5"/>
  <c r="C4" i="5"/>
  <c r="G45" i="4"/>
  <c r="F45" i="4"/>
  <c r="F29" i="5" s="1"/>
  <c r="F26" i="5" s="1"/>
  <c r="E45" i="4"/>
  <c r="E29" i="5" s="1"/>
  <c r="E26" i="5" s="1"/>
  <c r="D45" i="4"/>
  <c r="D29" i="5" s="1"/>
  <c r="D26" i="5" s="1"/>
  <c r="C45" i="4"/>
  <c r="C29" i="5" s="1"/>
  <c r="G41" i="4"/>
  <c r="F41" i="4"/>
  <c r="E41" i="4"/>
  <c r="C41" i="4"/>
  <c r="G35" i="4"/>
  <c r="F35" i="4"/>
  <c r="E35" i="4"/>
  <c r="D35" i="4"/>
  <c r="C35" i="4"/>
  <c r="G24" i="4"/>
  <c r="F24" i="4"/>
  <c r="E24" i="4"/>
  <c r="D24" i="4"/>
  <c r="C24" i="4"/>
  <c r="G20" i="4"/>
  <c r="F20" i="4"/>
  <c r="E20" i="4"/>
  <c r="D20" i="4"/>
  <c r="C20" i="4"/>
  <c r="G9" i="4"/>
  <c r="F9" i="4"/>
  <c r="E9" i="4"/>
  <c r="D9" i="4"/>
  <c r="C9" i="4"/>
  <c r="E5" i="4" l="1"/>
  <c r="E3" i="4" s="1"/>
  <c r="F5" i="4"/>
  <c r="F3" i="4" s="1"/>
  <c r="D5" i="4"/>
  <c r="D3" i="4" s="1"/>
  <c r="G29" i="5"/>
  <c r="G26" i="5" s="1"/>
  <c r="G5" i="4"/>
  <c r="G3" i="4" s="1"/>
  <c r="C5" i="4"/>
  <c r="C3" i="4" s="1"/>
  <c r="I36" i="4" l="1"/>
  <c r="H45" i="4" l="1"/>
  <c r="B4" i="5" l="1"/>
  <c r="E15" i="7" l="1"/>
  <c r="G15" i="7"/>
  <c r="E17" i="7"/>
  <c r="G17" i="7"/>
  <c r="E24" i="7"/>
  <c r="G24" i="7"/>
  <c r="E31" i="7"/>
  <c r="G31" i="7"/>
  <c r="E32" i="7"/>
  <c r="G32" i="7"/>
  <c r="E34" i="7"/>
  <c r="G34" i="7"/>
  <c r="E35" i="7"/>
  <c r="G35" i="7"/>
  <c r="I3" i="6"/>
  <c r="H24" i="7" s="1"/>
  <c r="I24" i="7" s="1"/>
  <c r="H7" i="6"/>
  <c r="I8" i="6"/>
  <c r="H31" i="7" s="1"/>
  <c r="I31" i="7" s="1"/>
  <c r="I9" i="6"/>
  <c r="H32" i="7" s="1"/>
  <c r="I32" i="7" s="1"/>
  <c r="I11" i="6"/>
  <c r="H34" i="7" s="1"/>
  <c r="I34" i="7" s="1"/>
  <c r="I13" i="6"/>
  <c r="H35" i="7" s="1"/>
  <c r="I35" i="7" s="1"/>
  <c r="B26" i="6"/>
  <c r="B24" i="6" s="1"/>
  <c r="C26" i="6"/>
  <c r="C24" i="6" s="1"/>
  <c r="D26" i="6"/>
  <c r="D24" i="6" s="1"/>
  <c r="E26" i="6"/>
  <c r="E24" i="6" s="1"/>
  <c r="F26" i="6"/>
  <c r="F24" i="6" s="1"/>
  <c r="C41" i="6"/>
  <c r="B43" i="6"/>
  <c r="B41" i="6" s="1"/>
  <c r="C43" i="6"/>
  <c r="D43" i="6"/>
  <c r="D41" i="6" s="1"/>
  <c r="E43" i="6"/>
  <c r="E41" i="6" s="1"/>
  <c r="F43" i="6"/>
  <c r="H4" i="5"/>
  <c r="L4" i="5"/>
  <c r="M4" i="5"/>
  <c r="I6" i="5"/>
  <c r="L6" i="5"/>
  <c r="M6" i="5"/>
  <c r="J14" i="5"/>
  <c r="J4" i="5" s="1"/>
  <c r="K14" i="5"/>
  <c r="K4" i="5" s="1"/>
  <c r="H28" i="5"/>
  <c r="J28" i="5"/>
  <c r="K28" i="5"/>
  <c r="L28" i="5"/>
  <c r="M28" i="5"/>
  <c r="H30" i="5"/>
  <c r="J30" i="5"/>
  <c r="K30" i="5"/>
  <c r="L30" i="5"/>
  <c r="M30" i="5"/>
  <c r="H31" i="5"/>
  <c r="J31" i="5"/>
  <c r="K31" i="5"/>
  <c r="L31" i="5"/>
  <c r="M31" i="5"/>
  <c r="H32" i="5"/>
  <c r="J32" i="5"/>
  <c r="K32" i="5"/>
  <c r="L32" i="5"/>
  <c r="M32" i="5"/>
  <c r="H33" i="5"/>
  <c r="J33" i="5"/>
  <c r="K33" i="5"/>
  <c r="L33" i="5"/>
  <c r="M33" i="5"/>
  <c r="I4" i="4"/>
  <c r="H15" i="7" s="1"/>
  <c r="I15" i="7" s="1"/>
  <c r="I7" i="4"/>
  <c r="H9" i="4"/>
  <c r="J9" i="4"/>
  <c r="K9" i="4"/>
  <c r="L9" i="4"/>
  <c r="L5" i="4" s="1"/>
  <c r="L3" i="4" s="1"/>
  <c r="M9" i="4"/>
  <c r="I10" i="4"/>
  <c r="I12" i="4"/>
  <c r="J14" i="4"/>
  <c r="I18" i="4"/>
  <c r="H20" i="4"/>
  <c r="I20" i="4" s="1"/>
  <c r="J20" i="4"/>
  <c r="K20" i="4"/>
  <c r="L20" i="4"/>
  <c r="M20" i="4"/>
  <c r="I21" i="4"/>
  <c r="I22" i="4"/>
  <c r="H24" i="4"/>
  <c r="J24" i="4"/>
  <c r="K24" i="4"/>
  <c r="L24" i="4"/>
  <c r="M24" i="4"/>
  <c r="I25" i="4"/>
  <c r="I27" i="4"/>
  <c r="I29" i="4"/>
  <c r="I33" i="4"/>
  <c r="H35" i="4"/>
  <c r="J35" i="4"/>
  <c r="K35" i="4"/>
  <c r="L35" i="4"/>
  <c r="M35" i="4"/>
  <c r="I37" i="4"/>
  <c r="I39" i="4"/>
  <c r="H41" i="4"/>
  <c r="J41" i="4"/>
  <c r="K41" i="4"/>
  <c r="L41" i="4"/>
  <c r="M41" i="4"/>
  <c r="I42" i="4"/>
  <c r="I43" i="4"/>
  <c r="H29" i="5"/>
  <c r="J45" i="4"/>
  <c r="J29" i="5" s="1"/>
  <c r="K45" i="4"/>
  <c r="K29" i="5" s="1"/>
  <c r="L45" i="4"/>
  <c r="L29" i="5" s="1"/>
  <c r="M45" i="4"/>
  <c r="M29" i="5" s="1"/>
  <c r="I49" i="4"/>
  <c r="I50" i="4"/>
  <c r="I51" i="4"/>
  <c r="I52" i="4"/>
  <c r="I53" i="4"/>
  <c r="I54" i="4"/>
  <c r="I55" i="4"/>
  <c r="I56" i="4"/>
  <c r="I57" i="4"/>
  <c r="I58" i="4"/>
  <c r="I59" i="4"/>
  <c r="I61" i="4"/>
  <c r="I64" i="4"/>
  <c r="K5" i="4" l="1"/>
  <c r="K3" i="4" s="1"/>
  <c r="J5" i="4"/>
  <c r="J3" i="4" s="1"/>
  <c r="M5" i="4"/>
  <c r="M3" i="4" s="1"/>
  <c r="K26" i="5"/>
  <c r="J26" i="5"/>
  <c r="M26" i="5"/>
  <c r="L26" i="5"/>
  <c r="G33" i="7"/>
  <c r="G36" i="7" s="1"/>
  <c r="E33" i="7"/>
  <c r="E36" i="7" s="1"/>
  <c r="I5" i="6"/>
  <c r="H36" i="7" s="1"/>
  <c r="I36" i="7" s="1"/>
  <c r="I7" i="6"/>
  <c r="H33" i="7" s="1"/>
  <c r="I33" i="7" s="1"/>
  <c r="I4" i="5"/>
  <c r="H17" i="7" s="1"/>
  <c r="I17" i="7" s="1"/>
  <c r="I29" i="5"/>
  <c r="I41" i="4"/>
  <c r="H5" i="4"/>
  <c r="I35" i="4"/>
  <c r="I32" i="5"/>
  <c r="I24" i="4"/>
  <c r="I30" i="5"/>
  <c r="I9" i="4"/>
  <c r="I33" i="5"/>
  <c r="I31" i="5"/>
  <c r="H26" i="5"/>
  <c r="I28" i="5"/>
  <c r="I45" i="4"/>
  <c r="G16" i="7"/>
  <c r="E16" i="7" l="1"/>
  <c r="H3" i="4"/>
  <c r="E14" i="7" s="1"/>
  <c r="I26" i="5"/>
  <c r="I5" i="4"/>
  <c r="H16" i="7" s="1"/>
  <c r="I16" i="7" s="1"/>
  <c r="I3" i="4" l="1"/>
  <c r="H14" i="7" s="1"/>
  <c r="I14" i="7" s="1"/>
  <c r="G14" i="7"/>
</calcChain>
</file>

<file path=xl/sharedStrings.xml><?xml version="1.0" encoding="utf-8"?>
<sst xmlns="http://schemas.openxmlformats.org/spreadsheetml/2006/main" count="166" uniqueCount="129">
  <si>
    <t>REENTRY - STAYING CONNECTED</t>
  </si>
  <si>
    <t>Tully House</t>
  </si>
  <si>
    <t>Urban Renewal Corp.Work Release Program-1</t>
  </si>
  <si>
    <t>Talbot Hall (Male)</t>
  </si>
  <si>
    <t>Kintock Newark (Male) Correctional Treatment Program</t>
  </si>
  <si>
    <t>Urban Renewal Corp.Work Release Program-2</t>
  </si>
  <si>
    <t>Hemm House (work release)</t>
  </si>
  <si>
    <t>Kintock Bridgeton (Legacy 55+)</t>
  </si>
  <si>
    <t>Kintock Bridgeton Work Release (Male)</t>
  </si>
  <si>
    <t>Kintock Bridgeton - Treatment (Male)</t>
  </si>
  <si>
    <t>Hope Hall</t>
  </si>
  <si>
    <t>Harbor</t>
  </si>
  <si>
    <t>Garret House (VOA) (Female)</t>
  </si>
  <si>
    <t>Fletcher House (VOA)</t>
  </si>
  <si>
    <t>Fenwick (Female)</t>
  </si>
  <si>
    <t>C.U.R.A.</t>
  </si>
  <si>
    <t>Clinton House</t>
  </si>
  <si>
    <t>Bo Robinson</t>
  </si>
  <si>
    <t>Bo Robinson Columbus House</t>
  </si>
  <si>
    <t>Emergency Medical Home Confinement Furlough</t>
  </si>
  <si>
    <t>CONTR. HALFWAY HOUSE (SL I) - RCRP</t>
  </si>
  <si>
    <t>RHU (SL V)</t>
  </si>
  <si>
    <t>Main (SL II)</t>
  </si>
  <si>
    <t xml:space="preserve">EDNA MAHAN </t>
  </si>
  <si>
    <t>Delta Unit (SL V)- D Unit</t>
  </si>
  <si>
    <t>Fresh Start Program</t>
  </si>
  <si>
    <t>RHU 1,2,3 and 4 (SL V)</t>
  </si>
  <si>
    <t>Main (SL IV)</t>
  </si>
  <si>
    <t xml:space="preserve">NORTHERN STATE </t>
  </si>
  <si>
    <t xml:space="preserve">SOUTH WOODS (SL III)   </t>
  </si>
  <si>
    <t>SOUTHERN STATE (SL III)</t>
  </si>
  <si>
    <t>MID-STATE (SL III)</t>
  </si>
  <si>
    <t>Blue Roof (SL II)</t>
  </si>
  <si>
    <t>Bayside Farm (SL II)</t>
  </si>
  <si>
    <t>Main (SL III)</t>
  </si>
  <si>
    <t>BAYSIDE STATE PRISON</t>
  </si>
  <si>
    <t>Rahway Camp (SL II)</t>
  </si>
  <si>
    <t>EAST JERSEY STATE PRISON</t>
  </si>
  <si>
    <t>CENTRAL MEDICAL UNIT (SL IV) - Hospital</t>
  </si>
  <si>
    <t>Jones Farm (SL II)</t>
  </si>
  <si>
    <t>Central Reception (SL V)</t>
  </si>
  <si>
    <t>CRAF</t>
  </si>
  <si>
    <t>PC/RHU (3DD) (SL V)</t>
  </si>
  <si>
    <t>JF Annex (SL II)</t>
  </si>
  <si>
    <t>NEW JERSEY STATE PRISON</t>
  </si>
  <si>
    <t>ADLT DIAG &amp; TRT CTR (SL III)</t>
  </si>
  <si>
    <t>PRISON COMPLEX</t>
  </si>
  <si>
    <t>STATE OFFENDERS IN COUNTY FACILITIES</t>
  </si>
  <si>
    <t>Dec</t>
  </si>
  <si>
    <t>Nov</t>
  </si>
  <si>
    <t>Oct</t>
  </si>
  <si>
    <t>By Fiscal Year - (06/30/XX)</t>
  </si>
  <si>
    <t>By Month 2023 - 2024</t>
  </si>
  <si>
    <t xml:space="preserve"> cannot be differentiated by individual housing units, the facility is assigned a security level consistent with a majority of inmates housed.</t>
  </si>
  <si>
    <t xml:space="preserve"> * SECURITY LEVEL - this is not a complete enumeration of each security level.  Where facilities have various security levels, which</t>
  </si>
  <si>
    <t>SL V (Close)</t>
  </si>
  <si>
    <t>SL IV (Maximum)</t>
  </si>
  <si>
    <t>SL III (Medium)</t>
  </si>
  <si>
    <t>SL II (Minimum)</t>
  </si>
  <si>
    <t>SL I (Community)</t>
  </si>
  <si>
    <t>In County Facilities</t>
  </si>
  <si>
    <t>TOTAL INMATE COUNT</t>
  </si>
  <si>
    <t>Fiscal Years (6/30/XX)</t>
  </si>
  <si>
    <t>INMATES BY HOUSING SECURITY LEVEL*</t>
  </si>
  <si>
    <t>WHFYCF (MYCF)</t>
  </si>
  <si>
    <t>Ad Seg (SL V)</t>
  </si>
  <si>
    <t>ALBERT C. WAGNER</t>
  </si>
  <si>
    <t>GARDEN STATE RECPTN &amp; YTH</t>
  </si>
  <si>
    <t>YOUTH CORRCTNL COMPLEX</t>
  </si>
  <si>
    <t>Fiscal Years - (6/30/XX)</t>
  </si>
  <si>
    <t>END OF MONTH INMATE POPULATION (Continued)</t>
  </si>
  <si>
    <t xml:space="preserve">    OTHER</t>
  </si>
  <si>
    <t>DISCHARGE AT MAX c/</t>
  </si>
  <si>
    <t>Female</t>
  </si>
  <si>
    <t xml:space="preserve">Male </t>
  </si>
  <si>
    <t>PAROLES</t>
  </si>
  <si>
    <t>TOTAL RELEASES</t>
  </si>
  <si>
    <t>TOTAL ADMISSIONS b/</t>
  </si>
  <si>
    <t>ADMISSIONS AND RELEASES BY CALENDAR YEAR (2019 - 2023)</t>
  </si>
  <si>
    <t xml:space="preserve">   OTHER</t>
  </si>
  <si>
    <t>Male</t>
  </si>
  <si>
    <t>ADMISSIONS AND RELEASES BY FISCAL YEAR - (06/30/XX)</t>
  </si>
  <si>
    <t>NOTE:   "OTHER" includes the following:  ISP, Deaths, Recall, Unspecified Discharges.</t>
  </si>
  <si>
    <t xml:space="preserve">    OTHER </t>
  </si>
  <si>
    <t>ADMISSIONS b/</t>
  </si>
  <si>
    <t>Office of Compliance and Stratigic Planning</t>
  </si>
  <si>
    <t xml:space="preserve">     entered into the database each month.</t>
  </si>
  <si>
    <t>b/  ADMISSIONS include commitments, parole returns for technical violation and prison and correctional returns from escape</t>
  </si>
  <si>
    <t xml:space="preserve">     designated as follows: SL I - community, SL II - minimum, SL III - medium, SL IV - maximum, SL V-close.</t>
  </si>
  <si>
    <t xml:space="preserve">     Past counts for major institutions may include the count for units that are no longer open.  Housing security levels are</t>
  </si>
  <si>
    <t>NOTES:   DEFINITIONS OF INCARCERATED PERSONS INCLUDED IN COUNTS</t>
  </si>
  <si>
    <t>Total Releases</t>
  </si>
  <si>
    <t>Other Releases</t>
  </si>
  <si>
    <t>Total Parole Releases</t>
  </si>
  <si>
    <t>Female Parole Releases</t>
  </si>
  <si>
    <t>Male Parole Releases</t>
  </si>
  <si>
    <t xml:space="preserve"> % of Change</t>
  </si>
  <si>
    <t>Category</t>
  </si>
  <si>
    <t>Total admissions</t>
  </si>
  <si>
    <t>Youth Complex - Garden State C. Facility</t>
  </si>
  <si>
    <t>Prison Complex</t>
  </si>
  <si>
    <t>Jurisdictional population</t>
  </si>
  <si>
    <t/>
  </si>
  <si>
    <t>INCARCERATED PERSONS, ADMISSIONS, AND RELEASES</t>
  </si>
  <si>
    <t>Victoria Kuhn, Esq. Commissioner</t>
  </si>
  <si>
    <t xml:space="preserve">New Jersey Department of Corrections </t>
  </si>
  <si>
    <t>DECEMBER 2023</t>
  </si>
  <si>
    <t>INCARCERATED PERSONS COUNTS ON DECEMBER 29TH</t>
  </si>
  <si>
    <t>ADMISSIONS DURING DECEMBER</t>
  </si>
  <si>
    <t>RELEASES DURING DECEMBER</t>
  </si>
  <si>
    <t>Aug</t>
  </si>
  <si>
    <t>Sep</t>
  </si>
  <si>
    <t>July</t>
  </si>
  <si>
    <t>Jul</t>
  </si>
  <si>
    <t>December 2022</t>
  </si>
  <si>
    <t>December 2022 % Change</t>
  </si>
  <si>
    <t>ADMISSIONS AND RELEASES BY MONTH 2023</t>
  </si>
  <si>
    <t>By Month 2023</t>
  </si>
  <si>
    <t xml:space="preserve">By Month 2023 </t>
  </si>
  <si>
    <t>By Annual Percent Change</t>
  </si>
  <si>
    <t>State IP's in county facilities</t>
  </si>
  <si>
    <t>IP's Discharged at Max</t>
  </si>
  <si>
    <t>a/  INCARCERATED PERSONS ("IP's") include inmates in institutions on the last day of the reporting period.</t>
  </si>
  <si>
    <t xml:space="preserve">     Jurisdictional population is the total of state IP's housed in the prison complex, youth facility and in county jails. </t>
  </si>
  <si>
    <t xml:space="preserve">c/  DISCHARGE AT MAX includes IP's released upon expiration of maximum sentence and IP's released under the </t>
  </si>
  <si>
    <t xml:space="preserve">    No Early Release Act (NERA). However, IP's released under NERA are supervised by parole: first degree offenses during </t>
  </si>
  <si>
    <t xml:space="preserve">    five years; second degree offenses during three years.</t>
  </si>
  <si>
    <t>Data reflects counts of admissions and releases as of December 29, 2023</t>
  </si>
  <si>
    <t>TOTAL INCARCERATED PERSONS 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</si>
</sst>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7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u/>
      <sz val="11"/>
      <name val="Times New Roman"/>
      <family val="1"/>
    </font>
    <font>
      <b/>
      <sz val="10"/>
      <name val="Times New Roman"/>
      <family val="1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Helv"/>
    </font>
    <font>
      <b/>
      <sz val="11"/>
      <name val="Helv"/>
    </font>
  </fonts>
  <fills count="12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  <fill>
      <patternFill patternType="gray125">
        <bgColor indexed="9"/>
      </patternFill>
    </fill>
    <fill>
      <patternFill patternType="solid">
        <fgColor indexed="65"/>
        <bgColor indexed="64"/>
      </patternFill>
    </fill>
    <fill>
      <patternFill patternType="gray125">
        <fgColor rgb="FF000000"/>
        <bgColor rgb="FFFFFFFF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rgb="FF000000"/>
      </patternFill>
    </fill>
  </fills>
  <borders count="7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8"/>
      </right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auto="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5" fillId="6" borderId="0" xfId="0" applyNumberFormat="1" applyFont="1" applyFill="1" applyBorder="1" applyProtection="1"/>
    <xf numFmtId="164" fontId="6" fillId="6" borderId="0" xfId="0" applyNumberFormat="1" applyFont="1" applyFill="1" applyBorder="1" applyProtection="1"/>
    <xf numFmtId="9" fontId="6" fillId="3" borderId="0" xfId="0" applyNumberFormat="1" applyFont="1" applyFill="1" applyBorder="1" applyProtection="1"/>
    <xf numFmtId="164" fontId="6" fillId="6" borderId="0" xfId="0" applyNumberFormat="1" applyFont="1" applyFill="1" applyBorder="1" applyAlignment="1" applyProtection="1">
      <alignment horizontal="right"/>
    </xf>
    <xf numFmtId="164" fontId="6" fillId="6" borderId="0" xfId="0" applyNumberFormat="1" applyFont="1" applyFill="1" applyBorder="1" applyAlignment="1" applyProtection="1">
      <alignment horizontal="left"/>
    </xf>
    <xf numFmtId="9" fontId="5" fillId="3" borderId="0" xfId="0" applyNumberFormat="1" applyFont="1" applyFill="1" applyBorder="1" applyProtection="1"/>
    <xf numFmtId="164" fontId="5" fillId="6" borderId="0" xfId="0" applyNumberFormat="1" applyFont="1" applyFill="1" applyBorder="1" applyAlignment="1" applyProtection="1">
      <alignment horizontal="left"/>
    </xf>
    <xf numFmtId="164" fontId="5" fillId="6" borderId="0" xfId="0" applyNumberFormat="1" applyFont="1" applyFill="1" applyBorder="1" applyAlignment="1" applyProtection="1"/>
    <xf numFmtId="9" fontId="5" fillId="3" borderId="0" xfId="0" applyNumberFormat="1" applyFont="1" applyFill="1" applyBorder="1" applyAlignment="1" applyProtection="1">
      <alignment horizontal="right"/>
    </xf>
    <xf numFmtId="37" fontId="5" fillId="6" borderId="0" xfId="0" applyNumberFormat="1" applyFont="1" applyFill="1" applyBorder="1" applyAlignment="1" applyProtection="1">
      <alignment horizontal="center"/>
    </xf>
    <xf numFmtId="164" fontId="7" fillId="6" borderId="0" xfId="0" applyNumberFormat="1" applyFont="1" applyFill="1" applyBorder="1" applyAlignment="1" applyProtection="1">
      <alignment horizontal="center" wrapText="1"/>
    </xf>
    <xf numFmtId="0" fontId="5" fillId="8" borderId="48" xfId="0" applyFont="1" applyFill="1" applyBorder="1" applyAlignment="1">
      <alignment horizontal="left" indent="2"/>
    </xf>
    <xf numFmtId="37" fontId="6" fillId="6" borderId="0" xfId="0" applyNumberFormat="1" applyFont="1" applyFill="1" applyBorder="1" applyAlignment="1" applyProtection="1">
      <alignment horizontal="center"/>
    </xf>
    <xf numFmtId="0" fontId="7" fillId="6" borderId="0" xfId="0" applyNumberFormat="1" applyFont="1" applyFill="1" applyBorder="1" applyAlignment="1" applyProtection="1">
      <alignment horizontal="center" wrapText="1"/>
    </xf>
    <xf numFmtId="164" fontId="5" fillId="6" borderId="48" xfId="0" applyNumberFormat="1" applyFont="1" applyFill="1" applyBorder="1" applyProtection="1"/>
    <xf numFmtId="0" fontId="0" fillId="0" borderId="0" xfId="0" applyFill="1"/>
    <xf numFmtId="0" fontId="0" fillId="3" borderId="0" xfId="0" applyFill="1"/>
    <xf numFmtId="0" fontId="2" fillId="0" borderId="0" xfId="0" applyFont="1" applyBorder="1" applyAlignment="1">
      <alignment horizontal="center"/>
    </xf>
    <xf numFmtId="0" fontId="7" fillId="0" borderId="0" xfId="0" applyNumberFormat="1" applyFont="1" applyFill="1" applyBorder="1" applyAlignment="1" applyProtection="1">
      <alignment horizontal="center" wrapText="1"/>
    </xf>
    <xf numFmtId="0" fontId="8" fillId="0" borderId="24" xfId="0" applyFont="1" applyFill="1" applyBorder="1" applyAlignment="1">
      <alignment horizontal="centerContinuous"/>
    </xf>
    <xf numFmtId="0" fontId="8" fillId="0" borderId="23" xfId="0" applyFont="1" applyFill="1" applyBorder="1" applyAlignment="1">
      <alignment horizontal="centerContinuous"/>
    </xf>
    <xf numFmtId="0" fontId="8" fillId="4" borderId="56" xfId="0" applyFont="1" applyFill="1" applyBorder="1" applyAlignment="1">
      <alignment horizontal="center"/>
    </xf>
    <xf numFmtId="0" fontId="8" fillId="4" borderId="28" xfId="0" applyFont="1" applyFill="1" applyBorder="1" applyAlignment="1">
      <alignment horizontal="center"/>
    </xf>
    <xf numFmtId="0" fontId="8" fillId="4" borderId="60" xfId="0" applyFont="1" applyFill="1" applyBorder="1" applyAlignment="1">
      <alignment horizontal="center"/>
    </xf>
    <xf numFmtId="0" fontId="8" fillId="0" borderId="20" xfId="0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0" fontId="8" fillId="0" borderId="57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63" xfId="0" applyFont="1" applyFill="1" applyBorder="1" applyAlignment="1">
      <alignment horizontal="center"/>
    </xf>
    <xf numFmtId="9" fontId="8" fillId="0" borderId="18" xfId="1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17" xfId="0" applyFont="1" applyFill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53" xfId="0" applyFont="1" applyFill="1" applyBorder="1" applyAlignment="1">
      <alignment horizontal="center"/>
    </xf>
    <xf numFmtId="0" fontId="8" fillId="0" borderId="30" xfId="0" applyFont="1" applyFill="1" applyBorder="1" applyAlignment="1">
      <alignment horizontal="center"/>
    </xf>
    <xf numFmtId="0" fontId="8" fillId="0" borderId="64" xfId="0" applyFont="1" applyFill="1" applyBorder="1" applyAlignment="1">
      <alignment horizontal="center"/>
    </xf>
    <xf numFmtId="9" fontId="8" fillId="0" borderId="6" xfId="1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9" fontId="8" fillId="0" borderId="12" xfId="1" applyFont="1" applyFill="1" applyBorder="1" applyAlignment="1">
      <alignment horizontal="center"/>
    </xf>
    <xf numFmtId="0" fontId="8" fillId="0" borderId="13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center"/>
    </xf>
    <xf numFmtId="0" fontId="9" fillId="0" borderId="57" xfId="0" applyFont="1" applyBorder="1"/>
    <xf numFmtId="0" fontId="3" fillId="0" borderId="10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8" fillId="4" borderId="8" xfId="0" applyFont="1" applyFill="1" applyBorder="1" applyAlignment="1">
      <alignment horizontal="center"/>
    </xf>
    <xf numFmtId="9" fontId="8" fillId="4" borderId="6" xfId="1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/>
    </xf>
    <xf numFmtId="0" fontId="9" fillId="0" borderId="10" xfId="0" applyFont="1" applyBorder="1"/>
    <xf numFmtId="0" fontId="3" fillId="0" borderId="0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9" fontId="3" fillId="0" borderId="6" xfId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10" borderId="10" xfId="0" applyFont="1" applyFill="1" applyBorder="1" applyAlignment="1">
      <alignment horizontal="center"/>
    </xf>
    <xf numFmtId="0" fontId="3" fillId="10" borderId="7" xfId="0" applyFont="1" applyFill="1" applyBorder="1" applyAlignment="1">
      <alignment horizontal="center"/>
    </xf>
    <xf numFmtId="0" fontId="3" fillId="10" borderId="11" xfId="0" applyFont="1" applyFill="1" applyBorder="1" applyAlignment="1">
      <alignment horizontal="center"/>
    </xf>
    <xf numFmtId="0" fontId="3" fillId="11" borderId="8" xfId="0" applyFont="1" applyFill="1" applyBorder="1" applyAlignment="1">
      <alignment horizontal="center"/>
    </xf>
    <xf numFmtId="9" fontId="3" fillId="11" borderId="6" xfId="1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3" fillId="11" borderId="7" xfId="0" applyFont="1" applyFill="1" applyBorder="1" applyAlignment="1">
      <alignment horizontal="center"/>
    </xf>
    <xf numFmtId="0" fontId="3" fillId="11" borderId="6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10" borderId="6" xfId="0" applyFont="1" applyFill="1" applyBorder="1" applyAlignment="1">
      <alignment horizontal="center"/>
    </xf>
    <xf numFmtId="0" fontId="9" fillId="10" borderId="10" xfId="0" applyFont="1" applyFill="1" applyBorder="1"/>
    <xf numFmtId="0" fontId="3" fillId="0" borderId="10" xfId="0" applyNumberFormat="1" applyFont="1" applyBorder="1" applyAlignment="1">
      <alignment horizontal="center"/>
    </xf>
    <xf numFmtId="0" fontId="3" fillId="0" borderId="10" xfId="0" applyNumberFormat="1" applyFont="1" applyFill="1" applyBorder="1" applyAlignment="1">
      <alignment horizontal="center"/>
    </xf>
    <xf numFmtId="0" fontId="3" fillId="0" borderId="7" xfId="0" applyNumberFormat="1" applyFont="1" applyFill="1" applyBorder="1" applyAlignment="1">
      <alignment horizontal="center"/>
    </xf>
    <xf numFmtId="0" fontId="3" fillId="0" borderId="11" xfId="0" applyNumberFormat="1" applyFont="1" applyFill="1" applyBorder="1" applyAlignment="1">
      <alignment horizontal="center"/>
    </xf>
    <xf numFmtId="0" fontId="3" fillId="0" borderId="8" xfId="0" applyNumberFormat="1" applyFont="1" applyFill="1" applyBorder="1" applyAlignment="1">
      <alignment horizontal="center"/>
    </xf>
    <xf numFmtId="0" fontId="3" fillId="10" borderId="7" xfId="0" applyNumberFormat="1" applyFont="1" applyFill="1" applyBorder="1" applyAlignment="1">
      <alignment horizontal="center"/>
    </xf>
    <xf numFmtId="0" fontId="3" fillId="10" borderId="6" xfId="0" applyNumberFormat="1" applyFont="1" applyFill="1" applyBorder="1" applyAlignment="1">
      <alignment horizontal="center"/>
    </xf>
    <xf numFmtId="0" fontId="3" fillId="0" borderId="6" xfId="0" applyNumberFormat="1" applyFont="1" applyFill="1" applyBorder="1" applyAlignment="1">
      <alignment horizontal="center"/>
    </xf>
    <xf numFmtId="0" fontId="3" fillId="10" borderId="8" xfId="0" applyFont="1" applyFill="1" applyBorder="1" applyAlignment="1">
      <alignment horizontal="center"/>
    </xf>
    <xf numFmtId="9" fontId="3" fillId="10" borderId="6" xfId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0" fontId="3" fillId="10" borderId="62" xfId="0" applyFont="1" applyFill="1" applyBorder="1" applyAlignment="1">
      <alignment horizontal="center"/>
    </xf>
    <xf numFmtId="0" fontId="3" fillId="11" borderId="3" xfId="0" applyFont="1" applyFill="1" applyBorder="1"/>
    <xf numFmtId="9" fontId="3" fillId="11" borderId="3" xfId="1" applyFont="1" applyFill="1" applyBorder="1"/>
    <xf numFmtId="0" fontId="3" fillId="11" borderId="2" xfId="0" applyFont="1" applyFill="1" applyBorder="1"/>
    <xf numFmtId="0" fontId="3" fillId="11" borderId="1" xfId="0" applyFont="1" applyFill="1" applyBorder="1"/>
    <xf numFmtId="0" fontId="8" fillId="0" borderId="5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/>
    </xf>
    <xf numFmtId="0" fontId="3" fillId="0" borderId="8" xfId="0" applyFont="1" applyFill="1" applyBorder="1"/>
    <xf numFmtId="0" fontId="8" fillId="0" borderId="8" xfId="0" applyFont="1" applyFill="1" applyBorder="1"/>
    <xf numFmtId="0" fontId="3" fillId="2" borderId="5" xfId="0" applyFont="1" applyFill="1" applyBorder="1" applyAlignment="1">
      <alignment horizontal="center"/>
    </xf>
    <xf numFmtId="0" fontId="8" fillId="4" borderId="11" xfId="0" applyFont="1" applyFill="1" applyBorder="1" applyAlignment="1">
      <alignment horizontal="center"/>
    </xf>
    <xf numFmtId="0" fontId="8" fillId="4" borderId="0" xfId="0" applyFont="1" applyFill="1" applyBorder="1" applyAlignment="1">
      <alignment horizontal="center"/>
    </xf>
    <xf numFmtId="0" fontId="10" fillId="0" borderId="0" xfId="0" applyFont="1"/>
    <xf numFmtId="0" fontId="8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10" fillId="3" borderId="0" xfId="0" applyFont="1" applyFill="1"/>
    <xf numFmtId="0" fontId="3" fillId="3" borderId="0" xfId="0" applyFont="1" applyFill="1" applyBorder="1" applyAlignment="1">
      <alignment horizontal="right"/>
    </xf>
    <xf numFmtId="0" fontId="0" fillId="3" borderId="0" xfId="0" applyFill="1" applyAlignment="1">
      <alignment horizontal="left"/>
    </xf>
    <xf numFmtId="0" fontId="8" fillId="0" borderId="54" xfId="0" applyFont="1" applyFill="1" applyBorder="1" applyAlignment="1">
      <alignment horizontal="center"/>
    </xf>
    <xf numFmtId="164" fontId="7" fillId="3" borderId="0" xfId="0" applyNumberFormat="1" applyFont="1" applyFill="1" applyBorder="1" applyAlignment="1" applyProtection="1">
      <alignment horizontal="center" wrapText="1"/>
    </xf>
    <xf numFmtId="0" fontId="3" fillId="3" borderId="11" xfId="0" applyFont="1" applyFill="1" applyBorder="1" applyAlignment="1">
      <alignment horizontal="center"/>
    </xf>
    <xf numFmtId="0" fontId="8" fillId="3" borderId="62" xfId="0" applyFont="1" applyFill="1" applyBorder="1" applyAlignment="1">
      <alignment horizontal="center"/>
    </xf>
    <xf numFmtId="0" fontId="8" fillId="3" borderId="61" xfId="0" applyFont="1" applyFill="1" applyBorder="1" applyAlignment="1">
      <alignment horizontal="center"/>
    </xf>
    <xf numFmtId="164" fontId="5" fillId="6" borderId="48" xfId="0" applyNumberFormat="1" applyFont="1" applyFill="1" applyBorder="1" applyAlignment="1" applyProtection="1">
      <alignment horizontal="centerContinuous"/>
    </xf>
    <xf numFmtId="164" fontId="11" fillId="6" borderId="0" xfId="0" applyNumberFormat="1" applyFont="1" applyFill="1" applyBorder="1" applyAlignment="1" applyProtection="1">
      <alignment horizontal="centerContinuous"/>
    </xf>
    <xf numFmtId="164" fontId="11" fillId="6" borderId="47" xfId="0" applyNumberFormat="1" applyFont="1" applyFill="1" applyBorder="1" applyAlignment="1" applyProtection="1">
      <alignment horizontal="centerContinuous"/>
    </xf>
    <xf numFmtId="164" fontId="11" fillId="6" borderId="48" xfId="0" applyNumberFormat="1" applyFont="1" applyFill="1" applyBorder="1" applyProtection="1"/>
    <xf numFmtId="164" fontId="11" fillId="6" borderId="0" xfId="0" applyNumberFormat="1" applyFont="1" applyFill="1" applyBorder="1" applyProtection="1"/>
    <xf numFmtId="164" fontId="11" fillId="6" borderId="47" xfId="0" applyNumberFormat="1" applyFont="1" applyFill="1" applyBorder="1" applyProtection="1"/>
    <xf numFmtId="164" fontId="11" fillId="6" borderId="48" xfId="0" quotePrefix="1" applyNumberFormat="1" applyFont="1" applyFill="1" applyBorder="1" applyProtection="1"/>
    <xf numFmtId="9" fontId="11" fillId="6" borderId="0" xfId="0" applyNumberFormat="1" applyFont="1" applyFill="1" applyBorder="1" applyProtection="1"/>
    <xf numFmtId="164" fontId="11" fillId="6" borderId="48" xfId="0" applyNumberFormat="1" applyFont="1" applyFill="1" applyBorder="1" applyAlignment="1" applyProtection="1">
      <alignment horizontal="right"/>
    </xf>
    <xf numFmtId="0" fontId="0" fillId="0" borderId="0" xfId="0" applyFont="1" applyBorder="1"/>
    <xf numFmtId="164" fontId="12" fillId="6" borderId="47" xfId="0" applyNumberFormat="1" applyFont="1" applyFill="1" applyBorder="1" applyProtection="1"/>
    <xf numFmtId="164" fontId="11" fillId="6" borderId="48" xfId="0" applyNumberFormat="1" applyFont="1" applyFill="1" applyBorder="1" applyAlignment="1" applyProtection="1">
      <alignment horizontal="left"/>
    </xf>
    <xf numFmtId="164" fontId="11" fillId="6" borderId="0" xfId="0" applyNumberFormat="1" applyFont="1" applyFill="1" applyBorder="1" applyAlignment="1" applyProtection="1">
      <alignment horizontal="left"/>
    </xf>
    <xf numFmtId="164" fontId="11" fillId="6" borderId="47" xfId="0" applyNumberFormat="1" applyFont="1" applyFill="1" applyBorder="1" applyAlignment="1" applyProtection="1">
      <alignment horizontal="left"/>
    </xf>
    <xf numFmtId="164" fontId="5" fillId="6" borderId="48" xfId="0" applyNumberFormat="1" applyFont="1" applyFill="1" applyBorder="1" applyAlignment="1" applyProtection="1">
      <alignment horizontal="left"/>
    </xf>
    <xf numFmtId="164" fontId="5" fillId="6" borderId="47" xfId="0" applyNumberFormat="1" applyFont="1" applyFill="1" applyBorder="1" applyProtection="1"/>
    <xf numFmtId="0" fontId="8" fillId="0" borderId="32" xfId="0" applyFont="1" applyBorder="1" applyAlignment="1">
      <alignment horizontal="center"/>
    </xf>
    <xf numFmtId="0" fontId="3" fillId="6" borderId="9" xfId="0" applyFont="1" applyFill="1" applyBorder="1"/>
    <xf numFmtId="0" fontId="3" fillId="6" borderId="9" xfId="0" applyFont="1" applyFill="1" applyBorder="1" applyAlignment="1">
      <alignment horizontal="left"/>
    </xf>
    <xf numFmtId="0" fontId="8" fillId="6" borderId="9" xfId="0" applyFont="1" applyFill="1" applyBorder="1" applyAlignment="1">
      <alignment horizontal="left"/>
    </xf>
    <xf numFmtId="0" fontId="3" fillId="6" borderId="37" xfId="0" applyFont="1" applyFill="1" applyBorder="1"/>
    <xf numFmtId="0" fontId="8" fillId="6" borderId="9" xfId="0" applyFont="1" applyFill="1" applyBorder="1" applyAlignment="1">
      <alignment horizontal="center"/>
    </xf>
    <xf numFmtId="0" fontId="3" fillId="6" borderId="26" xfId="0" applyFont="1" applyFill="1" applyBorder="1" applyAlignment="1">
      <alignment horizontal="left"/>
    </xf>
    <xf numFmtId="0" fontId="0" fillId="0" borderId="0" xfId="0" applyFont="1"/>
    <xf numFmtId="0" fontId="5" fillId="7" borderId="34" xfId="0" applyFont="1" applyFill="1" applyBorder="1"/>
    <xf numFmtId="0" fontId="5" fillId="6" borderId="14" xfId="0" applyFont="1" applyFill="1" applyBorder="1" applyAlignment="1">
      <alignment horizontal="left"/>
    </xf>
    <xf numFmtId="0" fontId="5" fillId="7" borderId="32" xfId="0" applyFont="1" applyFill="1" applyBorder="1" applyAlignment="1">
      <alignment horizontal="center"/>
    </xf>
    <xf numFmtId="0" fontId="6" fillId="1" borderId="30" xfId="0" applyFont="1" applyFill="1" applyBorder="1" applyAlignment="1">
      <alignment horizontal="center"/>
    </xf>
    <xf numFmtId="0" fontId="6" fillId="1" borderId="54" xfId="0" applyFont="1" applyFill="1" applyBorder="1" applyAlignment="1">
      <alignment horizontal="center"/>
    </xf>
    <xf numFmtId="0" fontId="6" fillId="7" borderId="30" xfId="0" applyFont="1" applyFill="1" applyBorder="1" applyAlignment="1">
      <alignment horizontal="center"/>
    </xf>
    <xf numFmtId="0" fontId="6" fillId="7" borderId="29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5" fillId="3" borderId="38" xfId="0" applyFont="1" applyFill="1" applyBorder="1" applyAlignment="1">
      <alignment horizontal="center"/>
    </xf>
    <xf numFmtId="0" fontId="5" fillId="0" borderId="38" xfId="0" applyFont="1" applyFill="1" applyBorder="1" applyAlignment="1">
      <alignment horizontal="center"/>
    </xf>
    <xf numFmtId="0" fontId="5" fillId="0" borderId="39" xfId="0" applyFont="1" applyFill="1" applyBorder="1" applyAlignment="1">
      <alignment horizontal="center"/>
    </xf>
    <xf numFmtId="0" fontId="5" fillId="0" borderId="39" xfId="0" applyFont="1" applyBorder="1" applyAlignment="1">
      <alignment horizontal="center"/>
    </xf>
    <xf numFmtId="9" fontId="5" fillId="0" borderId="31" xfId="1" applyFont="1" applyFill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6" borderId="9" xfId="0" applyFont="1" applyFill="1" applyBorder="1"/>
    <xf numFmtId="0" fontId="5" fillId="3" borderId="7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left"/>
    </xf>
    <xf numFmtId="0" fontId="5" fillId="6" borderId="9" xfId="0" applyFont="1" applyFill="1" applyBorder="1" applyAlignment="1">
      <alignment horizontal="left"/>
    </xf>
    <xf numFmtId="0" fontId="5" fillId="6" borderId="10" xfId="0" applyFont="1" applyFill="1" applyBorder="1" applyAlignment="1">
      <alignment horizontal="left"/>
    </xf>
    <xf numFmtId="0" fontId="5" fillId="6" borderId="7" xfId="0" applyFont="1" applyFill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6" borderId="7" xfId="0" applyFont="1" applyFill="1" applyBorder="1" applyAlignment="1">
      <alignment horizontal="center"/>
    </xf>
    <xf numFmtId="9" fontId="5" fillId="0" borderId="6" xfId="1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/>
    </xf>
    <xf numFmtId="0" fontId="5" fillId="6" borderId="6" xfId="0" applyFont="1" applyFill="1" applyBorder="1" applyAlignment="1">
      <alignment horizontal="center"/>
    </xf>
    <xf numFmtId="0" fontId="5" fillId="6" borderId="11" xfId="0" applyFont="1" applyFill="1" applyBorder="1" applyAlignment="1">
      <alignment horizontal="center"/>
    </xf>
    <xf numFmtId="9" fontId="5" fillId="6" borderId="6" xfId="1" applyFont="1" applyFill="1" applyBorder="1" applyAlignment="1">
      <alignment horizontal="left"/>
    </xf>
    <xf numFmtId="0" fontId="5" fillId="6" borderId="6" xfId="0" applyFont="1" applyFill="1" applyBorder="1" applyAlignment="1">
      <alignment horizontal="left"/>
    </xf>
    <xf numFmtId="0" fontId="0" fillId="3" borderId="0" xfId="0" applyFont="1" applyFill="1"/>
    <xf numFmtId="9" fontId="5" fillId="6" borderId="6" xfId="1" applyFont="1" applyFill="1" applyBorder="1" applyAlignment="1">
      <alignment horizontal="center"/>
    </xf>
    <xf numFmtId="0" fontId="5" fillId="6" borderId="36" xfId="0" applyFont="1" applyFill="1" applyBorder="1" applyAlignment="1">
      <alignment horizontal="left"/>
    </xf>
    <xf numFmtId="0" fontId="5" fillId="6" borderId="36" xfId="0" applyFont="1" applyFill="1" applyBorder="1" applyAlignment="1">
      <alignment horizontal="center"/>
    </xf>
    <xf numFmtId="0" fontId="5" fillId="6" borderId="58" xfId="0" applyFont="1" applyFill="1" applyBorder="1" applyAlignment="1">
      <alignment horizontal="center"/>
    </xf>
    <xf numFmtId="0" fontId="5" fillId="6" borderId="0" xfId="0" applyFont="1" applyFill="1"/>
    <xf numFmtId="0" fontId="5" fillId="6" borderId="0" xfId="0" applyFont="1" applyFill="1" applyAlignment="1">
      <alignment horizontal="left"/>
    </xf>
    <xf numFmtId="0" fontId="5" fillId="6" borderId="0" xfId="0" applyFont="1" applyFill="1" applyAlignment="1">
      <alignment horizontal="center"/>
    </xf>
    <xf numFmtId="0" fontId="5" fillId="0" borderId="0" xfId="0" applyFont="1" applyAlignment="1">
      <alignment horizontal="left"/>
    </xf>
    <xf numFmtId="9" fontId="5" fillId="0" borderId="0" xfId="1" applyFont="1" applyBorder="1" applyAlignment="1">
      <alignment horizontal="center"/>
    </xf>
    <xf numFmtId="0" fontId="5" fillId="6" borderId="0" xfId="0" applyFont="1" applyFill="1" applyBorder="1" applyAlignment="1">
      <alignment horizontal="left"/>
    </xf>
    <xf numFmtId="0" fontId="6" fillId="1" borderId="65" xfId="0" applyFont="1" applyFill="1" applyBorder="1" applyAlignment="1">
      <alignment horizontal="center"/>
    </xf>
    <xf numFmtId="0" fontId="6" fillId="1" borderId="29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left"/>
    </xf>
    <xf numFmtId="0" fontId="6" fillId="6" borderId="10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6" fillId="6" borderId="28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6" borderId="8" xfId="0" applyFont="1" applyFill="1" applyBorder="1" applyAlignment="1">
      <alignment horizontal="left"/>
    </xf>
    <xf numFmtId="0" fontId="6" fillId="6" borderId="55" xfId="0" applyFont="1" applyFill="1" applyBorder="1" applyAlignment="1">
      <alignment horizontal="left"/>
    </xf>
    <xf numFmtId="0" fontId="6" fillId="6" borderId="43" xfId="0" applyFont="1" applyFill="1" applyBorder="1" applyAlignment="1">
      <alignment horizontal="left"/>
    </xf>
    <xf numFmtId="0" fontId="6" fillId="6" borderId="10" xfId="0" applyFont="1" applyFill="1" applyBorder="1" applyAlignment="1">
      <alignment horizontal="left"/>
    </xf>
    <xf numFmtId="0" fontId="6" fillId="6" borderId="28" xfId="0" applyFont="1" applyFill="1" applyBorder="1" applyAlignment="1">
      <alignment horizontal="left"/>
    </xf>
    <xf numFmtId="0" fontId="6" fillId="6" borderId="27" xfId="0" applyFont="1" applyFill="1" applyBorder="1" applyAlignment="1">
      <alignment horizontal="left"/>
    </xf>
    <xf numFmtId="0" fontId="6" fillId="6" borderId="9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9" fontId="5" fillId="3" borderId="55" xfId="1" applyFont="1" applyFill="1" applyBorder="1" applyAlignment="1">
      <alignment horizontal="center"/>
    </xf>
    <xf numFmtId="0" fontId="6" fillId="6" borderId="6" xfId="0" applyFont="1" applyFill="1" applyBorder="1" applyAlignment="1">
      <alignment horizontal="center"/>
    </xf>
    <xf numFmtId="0" fontId="5" fillId="6" borderId="7" xfId="0" applyFont="1" applyFill="1" applyBorder="1"/>
    <xf numFmtId="0" fontId="5" fillId="3" borderId="8" xfId="0" applyFont="1" applyFill="1" applyBorder="1" applyAlignment="1">
      <alignment horizontal="left"/>
    </xf>
    <xf numFmtId="0" fontId="5" fillId="3" borderId="55" xfId="0" applyFont="1" applyFill="1" applyBorder="1" applyAlignment="1">
      <alignment horizontal="left"/>
    </xf>
    <xf numFmtId="0" fontId="5" fillId="3" borderId="8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6" borderId="26" xfId="0" applyFont="1" applyFill="1" applyBorder="1" applyAlignment="1">
      <alignment horizontal="left"/>
    </xf>
    <xf numFmtId="0" fontId="5" fillId="6" borderId="4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9" fontId="5" fillId="3" borderId="22" xfId="1" applyFont="1" applyFill="1" applyBorder="1" applyAlignment="1">
      <alignment horizontal="center"/>
    </xf>
    <xf numFmtId="0" fontId="5" fillId="0" borderId="26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6" fillId="7" borderId="65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left"/>
    </xf>
    <xf numFmtId="0" fontId="5" fillId="6" borderId="1" xfId="0" applyFont="1" applyFill="1" applyBorder="1" applyAlignment="1">
      <alignment horizontal="left"/>
    </xf>
    <xf numFmtId="0" fontId="5" fillId="3" borderId="67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3" borderId="66" xfId="0" applyFont="1" applyFill="1" applyBorder="1" applyAlignment="1">
      <alignment horizontal="center"/>
    </xf>
    <xf numFmtId="0" fontId="5" fillId="6" borderId="68" xfId="0" applyFont="1" applyFill="1" applyBorder="1" applyAlignment="1">
      <alignment horizontal="left"/>
    </xf>
    <xf numFmtId="0" fontId="5" fillId="0" borderId="32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left"/>
    </xf>
    <xf numFmtId="9" fontId="5" fillId="6" borderId="1" xfId="1" applyFont="1" applyFill="1" applyBorder="1" applyAlignment="1">
      <alignment horizontal="left"/>
    </xf>
    <xf numFmtId="0" fontId="6" fillId="1" borderId="42" xfId="0" applyFont="1" applyFill="1" applyBorder="1" applyAlignment="1">
      <alignment horizontal="center"/>
    </xf>
    <xf numFmtId="0" fontId="6" fillId="9" borderId="41" xfId="0" applyFont="1" applyFill="1" applyBorder="1" applyAlignment="1">
      <alignment horizontal="center"/>
    </xf>
    <xf numFmtId="0" fontId="6" fillId="1" borderId="59" xfId="0" applyFont="1" applyFill="1" applyBorder="1" applyAlignment="1">
      <alignment horizontal="center"/>
    </xf>
    <xf numFmtId="0" fontId="6" fillId="1" borderId="41" xfId="0" applyFont="1" applyFill="1" applyBorder="1" applyAlignment="1">
      <alignment horizontal="center"/>
    </xf>
    <xf numFmtId="0" fontId="6" fillId="1" borderId="25" xfId="0" applyFont="1" applyFill="1" applyBorder="1" applyAlignment="1">
      <alignment horizontal="center"/>
    </xf>
    <xf numFmtId="164" fontId="5" fillId="5" borderId="28" xfId="1" applyNumberFormat="1" applyFont="1" applyFill="1" applyBorder="1" applyAlignment="1">
      <alignment horizontal="center"/>
    </xf>
    <xf numFmtId="164" fontId="5" fillId="6" borderId="10" xfId="1" applyNumberFormat="1" applyFont="1" applyFill="1" applyBorder="1" applyAlignment="1">
      <alignment horizontal="center"/>
    </xf>
    <xf numFmtId="164" fontId="5" fillId="6" borderId="7" xfId="1" applyNumberFormat="1" applyFont="1" applyFill="1" applyBorder="1" applyAlignment="1">
      <alignment horizontal="center"/>
    </xf>
    <xf numFmtId="164" fontId="5" fillId="3" borderId="0" xfId="1" applyNumberFormat="1" applyFont="1" applyFill="1" applyBorder="1" applyAlignment="1">
      <alignment horizontal="center"/>
    </xf>
    <xf numFmtId="164" fontId="5" fillId="3" borderId="8" xfId="1" applyNumberFormat="1" applyFont="1" applyFill="1" applyBorder="1" applyAlignment="1">
      <alignment horizontal="center"/>
    </xf>
    <xf numFmtId="9" fontId="5" fillId="3" borderId="6" xfId="1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5" borderId="7" xfId="0" applyNumberFormat="1" applyFont="1" applyFill="1" applyBorder="1" applyAlignment="1">
      <alignment horizontal="center"/>
    </xf>
    <xf numFmtId="0" fontId="5" fillId="6" borderId="10" xfId="0" applyNumberFormat="1" applyFont="1" applyFill="1" applyBorder="1" applyAlignment="1">
      <alignment horizontal="center"/>
    </xf>
    <xf numFmtId="0" fontId="5" fillId="6" borderId="7" xfId="0" applyNumberFormat="1" applyFont="1" applyFill="1" applyBorder="1" applyAlignment="1">
      <alignment horizontal="center"/>
    </xf>
    <xf numFmtId="0" fontId="5" fillId="3" borderId="0" xfId="0" applyNumberFormat="1" applyFont="1" applyFill="1" applyBorder="1" applyAlignment="1">
      <alignment horizontal="center"/>
    </xf>
    <xf numFmtId="0" fontId="5" fillId="3" borderId="8" xfId="0" applyNumberFormat="1" applyFont="1" applyFill="1" applyBorder="1" applyAlignment="1">
      <alignment horizontal="center"/>
    </xf>
    <xf numFmtId="0" fontId="5" fillId="5" borderId="7" xfId="1" applyNumberFormat="1" applyFont="1" applyFill="1" applyBorder="1" applyAlignment="1">
      <alignment horizontal="center"/>
    </xf>
    <xf numFmtId="0" fontId="5" fillId="6" borderId="10" xfId="1" applyNumberFormat="1" applyFont="1" applyFill="1" applyBorder="1" applyAlignment="1">
      <alignment horizontal="center"/>
    </xf>
    <xf numFmtId="0" fontId="5" fillId="6" borderId="7" xfId="1" applyNumberFormat="1" applyFont="1" applyFill="1" applyBorder="1" applyAlignment="1">
      <alignment horizontal="center"/>
    </xf>
    <xf numFmtId="0" fontId="5" fillId="3" borderId="0" xfId="1" applyNumberFormat="1" applyFont="1" applyFill="1" applyBorder="1" applyAlignment="1">
      <alignment horizontal="center"/>
    </xf>
    <xf numFmtId="0" fontId="5" fillId="3" borderId="8" xfId="1" applyNumberFormat="1" applyFont="1" applyFill="1" applyBorder="1" applyAlignment="1">
      <alignment horizontal="center"/>
    </xf>
    <xf numFmtId="0" fontId="5" fillId="6" borderId="26" xfId="0" applyFont="1" applyFill="1" applyBorder="1"/>
    <xf numFmtId="0" fontId="5" fillId="5" borderId="2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5" fillId="3" borderId="35" xfId="0" applyFont="1" applyFill="1" applyBorder="1" applyAlignment="1">
      <alignment horizontal="center"/>
    </xf>
    <xf numFmtId="9" fontId="5" fillId="3" borderId="1" xfId="1" applyFont="1" applyFill="1" applyBorder="1" applyAlignment="1">
      <alignment horizontal="center"/>
    </xf>
    <xf numFmtId="0" fontId="6" fillId="6" borderId="0" xfId="0" applyFont="1" applyFill="1"/>
    <xf numFmtId="0" fontId="6" fillId="6" borderId="0" xfId="0" applyFont="1" applyFill="1" applyAlignment="1">
      <alignment horizontal="center"/>
    </xf>
    <xf numFmtId="0" fontId="5" fillId="6" borderId="0" xfId="0" applyFont="1" applyFill="1" applyAlignment="1">
      <alignment horizontal="centerContinuous"/>
    </xf>
    <xf numFmtId="0" fontId="5" fillId="1" borderId="34" xfId="0" applyFont="1" applyFill="1" applyBorder="1" applyAlignment="1">
      <alignment horizontal="centerContinuous"/>
    </xf>
    <xf numFmtId="0" fontId="6" fillId="1" borderId="23" xfId="0" applyFont="1" applyFill="1" applyBorder="1" applyAlignment="1">
      <alignment horizontal="center"/>
    </xf>
    <xf numFmtId="0" fontId="5" fillId="0" borderId="0" xfId="0" applyFont="1"/>
    <xf numFmtId="0" fontId="5" fillId="6" borderId="43" xfId="0" applyFont="1" applyFill="1" applyBorder="1" applyAlignment="1">
      <alignment horizontal="centerContinuous"/>
    </xf>
    <xf numFmtId="0" fontId="5" fillId="6" borderId="28" xfId="0" applyFont="1" applyFill="1" applyBorder="1" applyAlignment="1">
      <alignment horizontal="center"/>
    </xf>
    <xf numFmtId="0" fontId="5" fillId="6" borderId="9" xfId="0" applyFont="1" applyFill="1" applyBorder="1" applyAlignment="1">
      <alignment horizontal="centerContinuous"/>
    </xf>
    <xf numFmtId="0" fontId="5" fillId="0" borderId="9" xfId="0" applyFont="1" applyBorder="1"/>
    <xf numFmtId="0" fontId="5" fillId="0" borderId="7" xfId="0" applyFont="1" applyBorder="1" applyAlignment="1">
      <alignment horizontal="center"/>
    </xf>
    <xf numFmtId="0" fontId="5" fillId="8" borderId="26" xfId="0" applyFont="1" applyFill="1" applyBorder="1"/>
    <xf numFmtId="0" fontId="5" fillId="8" borderId="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27" xfId="0" applyFont="1" applyFill="1" applyBorder="1" applyAlignment="1">
      <alignment horizontal="center"/>
    </xf>
    <xf numFmtId="0" fontId="5" fillId="0" borderId="26" xfId="0" applyFont="1" applyBorder="1"/>
    <xf numFmtId="0" fontId="5" fillId="0" borderId="2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4" borderId="69" xfId="0" applyFont="1" applyFill="1" applyBorder="1" applyAlignment="1">
      <alignment horizontal="center"/>
    </xf>
    <xf numFmtId="9" fontId="8" fillId="3" borderId="6" xfId="1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9" fontId="3" fillId="3" borderId="6" xfId="1" applyFont="1" applyFill="1" applyBorder="1" applyAlignment="1">
      <alignment horizontal="center"/>
    </xf>
    <xf numFmtId="164" fontId="6" fillId="6" borderId="48" xfId="0" applyNumberFormat="1" applyFont="1" applyFill="1" applyBorder="1" applyAlignment="1" applyProtection="1">
      <alignment horizontal="center"/>
    </xf>
    <xf numFmtId="164" fontId="6" fillId="6" borderId="0" xfId="0" applyNumberFormat="1" applyFont="1" applyFill="1" applyBorder="1" applyAlignment="1" applyProtection="1">
      <alignment horizontal="center"/>
    </xf>
    <xf numFmtId="164" fontId="6" fillId="6" borderId="47" xfId="0" applyNumberFormat="1" applyFont="1" applyFill="1" applyBorder="1" applyAlignment="1" applyProtection="1">
      <alignment horizontal="center"/>
    </xf>
    <xf numFmtId="164" fontId="7" fillId="6" borderId="0" xfId="0" applyNumberFormat="1" applyFont="1" applyFill="1" applyBorder="1" applyAlignment="1" applyProtection="1">
      <alignment horizontal="center"/>
    </xf>
    <xf numFmtId="0" fontId="5" fillId="8" borderId="0" xfId="0" applyFont="1" applyFill="1" applyBorder="1" applyAlignment="1">
      <alignment horizontal="left"/>
    </xf>
    <xf numFmtId="164" fontId="11" fillId="6" borderId="0" xfId="0" applyNumberFormat="1" applyFont="1" applyFill="1" applyBorder="1" applyAlignment="1" applyProtection="1">
      <alignment horizontal="center"/>
    </xf>
    <xf numFmtId="164" fontId="7" fillId="6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Border="1" applyAlignment="1">
      <alignment horizontal="center"/>
    </xf>
    <xf numFmtId="37" fontId="11" fillId="6" borderId="0" xfId="0" applyNumberFormat="1" applyFont="1" applyFill="1" applyBorder="1" applyAlignment="1" applyProtection="1">
      <alignment horizontal="center"/>
    </xf>
    <xf numFmtId="0" fontId="0" fillId="3" borderId="0" xfId="0" applyFont="1" applyFill="1" applyBorder="1" applyAlignment="1">
      <alignment horizontal="center"/>
    </xf>
    <xf numFmtId="37" fontId="5" fillId="3" borderId="0" xfId="0" applyNumberFormat="1" applyFont="1" applyFill="1" applyBorder="1" applyAlignment="1" applyProtection="1">
      <alignment horizontal="center"/>
    </xf>
    <xf numFmtId="37" fontId="6" fillId="3" borderId="0" xfId="0" applyNumberFormat="1" applyFont="1" applyFill="1" applyBorder="1" applyAlignment="1" applyProtection="1">
      <alignment horizontal="center"/>
    </xf>
    <xf numFmtId="0" fontId="0" fillId="6" borderId="0" xfId="0" applyFont="1" applyFill="1" applyBorder="1" applyAlignment="1">
      <alignment horizontal="center"/>
    </xf>
    <xf numFmtId="164" fontId="5" fillId="6" borderId="48" xfId="0" applyNumberFormat="1" applyFont="1" applyFill="1" applyBorder="1" applyAlignment="1" applyProtection="1">
      <alignment horizontal="center"/>
    </xf>
    <xf numFmtId="164" fontId="5" fillId="6" borderId="0" xfId="0" applyNumberFormat="1" applyFont="1" applyFill="1" applyBorder="1" applyAlignment="1" applyProtection="1">
      <alignment horizontal="center"/>
    </xf>
    <xf numFmtId="164" fontId="5" fillId="6" borderId="47" xfId="0" applyNumberFormat="1" applyFont="1" applyFill="1" applyBorder="1" applyAlignment="1" applyProtection="1">
      <alignment horizontal="center"/>
    </xf>
    <xf numFmtId="164" fontId="5" fillId="6" borderId="0" xfId="0" applyNumberFormat="1" applyFont="1" applyFill="1" applyBorder="1" applyAlignment="1" applyProtection="1">
      <alignment horizontal="center"/>
    </xf>
    <xf numFmtId="0" fontId="4" fillId="0" borderId="6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/>
    </xf>
    <xf numFmtId="49" fontId="8" fillId="3" borderId="21" xfId="0" applyNumberFormat="1" applyFont="1" applyFill="1" applyBorder="1" applyAlignment="1">
      <alignment horizontal="center"/>
    </xf>
    <xf numFmtId="49" fontId="8" fillId="3" borderId="19" xfId="0" applyNumberFormat="1" applyFont="1" applyFill="1" applyBorder="1" applyAlignment="1">
      <alignment horizontal="center"/>
    </xf>
    <xf numFmtId="0" fontId="8" fillId="5" borderId="33" xfId="0" applyFont="1" applyFill="1" applyBorder="1" applyAlignment="1"/>
    <xf numFmtId="0" fontId="8" fillId="5" borderId="23" xfId="0" applyFont="1" applyFill="1" applyBorder="1" applyAlignment="1"/>
    <xf numFmtId="0" fontId="0" fillId="3" borderId="0" xfId="0" applyFill="1" applyAlignment="1">
      <alignment horizontal="center"/>
    </xf>
    <xf numFmtId="0" fontId="6" fillId="7" borderId="40" xfId="0" applyFont="1" applyFill="1" applyBorder="1" applyAlignment="1">
      <alignment horizontal="center"/>
    </xf>
    <xf numFmtId="0" fontId="6" fillId="7" borderId="52" xfId="0" applyFont="1" applyFill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5" fillId="6" borderId="33" xfId="0" applyFont="1" applyFill="1" applyBorder="1" applyAlignment="1">
      <alignment horizontal="center"/>
    </xf>
    <xf numFmtId="0" fontId="5" fillId="6" borderId="24" xfId="0" applyFont="1" applyFill="1" applyBorder="1" applyAlignment="1">
      <alignment horizontal="center"/>
    </xf>
    <xf numFmtId="0" fontId="5" fillId="6" borderId="23" xfId="0" applyFont="1" applyFill="1" applyBorder="1" applyAlignment="1">
      <alignment horizontal="center"/>
    </xf>
    <xf numFmtId="0" fontId="6" fillId="6" borderId="25" xfId="0" applyFont="1" applyFill="1" applyBorder="1" applyAlignment="1">
      <alignment horizontal="center"/>
    </xf>
    <xf numFmtId="0" fontId="6" fillId="6" borderId="24" xfId="0" applyFont="1" applyFill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6" fillId="7" borderId="29" xfId="0" applyFont="1" applyFill="1" applyBorder="1" applyAlignment="1">
      <alignment horizontal="center"/>
    </xf>
    <xf numFmtId="0" fontId="6" fillId="6" borderId="33" xfId="0" applyFont="1" applyFill="1" applyBorder="1" applyAlignment="1">
      <alignment horizontal="center"/>
    </xf>
    <xf numFmtId="0" fontId="6" fillId="6" borderId="23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6" borderId="0" xfId="0" applyFont="1" applyFill="1" applyAlignment="1">
      <alignment horizontal="center"/>
    </xf>
    <xf numFmtId="17" fontId="6" fillId="1" borderId="33" xfId="0" applyNumberFormat="1" applyFont="1" applyFill="1" applyBorder="1" applyAlignment="1">
      <alignment horizontal="center"/>
    </xf>
    <xf numFmtId="0" fontId="6" fillId="1" borderId="23" xfId="0" applyFont="1" applyFill="1" applyBorder="1" applyAlignment="1">
      <alignment horizontal="center"/>
    </xf>
    <xf numFmtId="164" fontId="6" fillId="6" borderId="48" xfId="0" applyNumberFormat="1" applyFont="1" applyFill="1" applyBorder="1" applyAlignment="1" applyProtection="1">
      <alignment horizontal="center"/>
    </xf>
    <xf numFmtId="164" fontId="6" fillId="6" borderId="0" xfId="0" applyNumberFormat="1" applyFont="1" applyFill="1" applyBorder="1" applyAlignment="1" applyProtection="1">
      <alignment horizontal="center"/>
    </xf>
    <xf numFmtId="164" fontId="6" fillId="6" borderId="71" xfId="0" applyNumberFormat="1" applyFont="1" applyFill="1" applyBorder="1" applyAlignment="1" applyProtection="1">
      <alignment horizontal="center"/>
    </xf>
    <xf numFmtId="164" fontId="6" fillId="6" borderId="47" xfId="0" applyNumberFormat="1" applyFont="1" applyFill="1" applyBorder="1" applyAlignment="1" applyProtection="1">
      <alignment horizontal="center"/>
    </xf>
    <xf numFmtId="49" fontId="6" fillId="6" borderId="48" xfId="0" applyNumberFormat="1" applyFont="1" applyFill="1" applyBorder="1" applyAlignment="1" applyProtection="1">
      <alignment horizontal="center"/>
    </xf>
    <xf numFmtId="49" fontId="6" fillId="6" borderId="0" xfId="0" applyNumberFormat="1" applyFont="1" applyFill="1" applyBorder="1" applyAlignment="1" applyProtection="1">
      <alignment horizontal="center"/>
    </xf>
    <xf numFmtId="49" fontId="6" fillId="6" borderId="70" xfId="0" applyNumberFormat="1" applyFont="1" applyFill="1" applyBorder="1" applyAlignment="1" applyProtection="1">
      <alignment horizontal="center"/>
    </xf>
    <xf numFmtId="49" fontId="6" fillId="6" borderId="47" xfId="0" applyNumberFormat="1" applyFont="1" applyFill="1" applyBorder="1" applyAlignment="1" applyProtection="1">
      <alignment horizontal="center"/>
    </xf>
    <xf numFmtId="164" fontId="5" fillId="6" borderId="51" xfId="0" applyNumberFormat="1" applyFont="1" applyFill="1" applyBorder="1" applyAlignment="1" applyProtection="1">
      <alignment horizontal="center"/>
    </xf>
    <xf numFmtId="164" fontId="5" fillId="6" borderId="50" xfId="0" applyNumberFormat="1" applyFont="1" applyFill="1" applyBorder="1" applyAlignment="1" applyProtection="1">
      <alignment horizontal="center"/>
    </xf>
    <xf numFmtId="164" fontId="5" fillId="6" borderId="49" xfId="0" applyNumberFormat="1" applyFont="1" applyFill="1" applyBorder="1" applyAlignment="1" applyProtection="1">
      <alignment horizontal="center"/>
    </xf>
    <xf numFmtId="164" fontId="5" fillId="6" borderId="48" xfId="0" applyNumberFormat="1" applyFont="1" applyFill="1" applyBorder="1" applyAlignment="1" applyProtection="1">
      <alignment horizontal="center"/>
    </xf>
    <xf numFmtId="164" fontId="5" fillId="6" borderId="0" xfId="0" applyNumberFormat="1" applyFont="1" applyFill="1" applyBorder="1" applyAlignment="1" applyProtection="1">
      <alignment horizontal="center"/>
    </xf>
    <xf numFmtId="164" fontId="5" fillId="6" borderId="47" xfId="0" applyNumberFormat="1" applyFont="1" applyFill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5" fillId="6" borderId="0" xfId="0" applyFont="1" applyFill="1" applyBorder="1" applyAlignment="1">
      <alignment horizontal="center"/>
    </xf>
    <xf numFmtId="0" fontId="5" fillId="8" borderId="0" xfId="0" applyFont="1" applyFill="1" applyBorder="1" applyAlignment="1">
      <alignment horizontal="left"/>
    </xf>
    <xf numFmtId="164" fontId="7" fillId="6" borderId="0" xfId="0" applyNumberFormat="1" applyFont="1" applyFill="1" applyBorder="1" applyAlignment="1" applyProtection="1">
      <alignment horizontal="center"/>
    </xf>
    <xf numFmtId="0" fontId="6" fillId="6" borderId="0" xfId="0" applyFont="1" applyFill="1" applyBorder="1" applyAlignment="1">
      <alignment horizontal="center"/>
    </xf>
    <xf numFmtId="164" fontId="5" fillId="3" borderId="46" xfId="0" applyNumberFormat="1" applyFont="1" applyFill="1" applyBorder="1" applyAlignment="1" applyProtection="1">
      <alignment horizontal="center"/>
    </xf>
    <xf numFmtId="164" fontId="5" fillId="3" borderId="45" xfId="0" applyNumberFormat="1" applyFont="1" applyFill="1" applyBorder="1" applyAlignment="1" applyProtection="1">
      <alignment horizontal="center"/>
    </xf>
    <xf numFmtId="164" fontId="5" fillId="3" borderId="44" xfId="0" applyNumberFormat="1" applyFont="1" applyFill="1" applyBorder="1" applyAlignment="1" applyProtection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OHQ\PolPlng\PolAnalysis\Debra\IPs,%20Admissions,%20Releases%20Reports\Updated%20MR's\umrJan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</sheetNames>
    <sheetDataSet>
      <sheetData sheetId="0"/>
      <sheetData sheetId="1">
        <row r="4">
          <cell r="J4">
            <v>2046</v>
          </cell>
          <cell r="K4">
            <v>1226</v>
          </cell>
          <cell r="L4">
            <v>1091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7"/>
  <sheetViews>
    <sheetView showGridLines="0" zoomScaleNormal="100" workbookViewId="0">
      <selection activeCell="A53" sqref="A53"/>
    </sheetView>
  </sheetViews>
  <sheetFormatPr defaultRowHeight="14.4" x14ac:dyDescent="0.3"/>
  <cols>
    <col min="1" max="1" width="41.33203125" customWidth="1"/>
    <col min="2" max="2" width="7.88671875" customWidth="1"/>
    <col min="3" max="4" width="7.5546875" style="1" customWidth="1"/>
    <col min="5" max="5" width="8" style="1" customWidth="1"/>
    <col min="6" max="6" width="7.5546875" style="1" customWidth="1"/>
    <col min="7" max="7" width="7.33203125" style="1" customWidth="1"/>
    <col min="8" max="8" width="11" customWidth="1"/>
    <col min="9" max="9" width="11.33203125" customWidth="1"/>
    <col min="10" max="11" width="7.6640625" customWidth="1"/>
    <col min="12" max="13" width="7.88671875" customWidth="1"/>
  </cols>
  <sheetData>
    <row r="1" spans="1:16" x14ac:dyDescent="0.3">
      <c r="A1" s="290"/>
      <c r="B1" s="292" t="s">
        <v>52</v>
      </c>
      <c r="C1" s="292"/>
      <c r="D1" s="292"/>
      <c r="E1" s="292"/>
      <c r="F1" s="292"/>
      <c r="G1" s="292"/>
      <c r="H1" s="295" t="s">
        <v>119</v>
      </c>
      <c r="I1" s="296"/>
      <c r="J1" s="22" t="s">
        <v>51</v>
      </c>
      <c r="K1" s="22"/>
      <c r="L1" s="22"/>
      <c r="M1" s="23"/>
    </row>
    <row r="2" spans="1:16" ht="15" thickBot="1" x14ac:dyDescent="0.35">
      <c r="A2" s="291"/>
      <c r="B2" s="268" t="s">
        <v>113</v>
      </c>
      <c r="C2" s="24" t="s">
        <v>110</v>
      </c>
      <c r="D2" s="25" t="s">
        <v>111</v>
      </c>
      <c r="E2" s="25" t="s">
        <v>50</v>
      </c>
      <c r="F2" s="25" t="s">
        <v>49</v>
      </c>
      <c r="G2" s="26" t="s">
        <v>48</v>
      </c>
      <c r="H2" s="293" t="s">
        <v>114</v>
      </c>
      <c r="I2" s="294"/>
      <c r="J2" s="27">
        <v>2020</v>
      </c>
      <c r="K2" s="27">
        <v>2021</v>
      </c>
      <c r="L2" s="28">
        <v>2022</v>
      </c>
      <c r="M2" s="28">
        <v>2023</v>
      </c>
      <c r="O2" s="19"/>
      <c r="P2" s="19"/>
    </row>
    <row r="3" spans="1:16" ht="15.6" thickTop="1" thickBot="1" x14ac:dyDescent="0.35">
      <c r="A3" s="93" t="s">
        <v>128</v>
      </c>
      <c r="B3" s="267">
        <f>+B4+B5+Sheet2!B7</f>
        <v>13407</v>
      </c>
      <c r="C3" s="30">
        <f>+C4+C5+Sheet2!C7</f>
        <v>13309</v>
      </c>
      <c r="D3" s="31">
        <f>+D4+D5+Sheet2!D7</f>
        <v>13302</v>
      </c>
      <c r="E3" s="31">
        <f>+E4+E5+Sheet2!E7</f>
        <v>13374</v>
      </c>
      <c r="F3" s="31">
        <f>+F4+F5+Sheet2!F7</f>
        <v>13231</v>
      </c>
      <c r="G3" s="110">
        <f>+G4+G5+Sheet2!G7</f>
        <v>12716</v>
      </c>
      <c r="H3" s="32">
        <f>+H4+H5+Sheet2!H7</f>
        <v>13183</v>
      </c>
      <c r="I3" s="33">
        <f>(G3-H3)/H3</f>
        <v>-3.5424410225290144E-2</v>
      </c>
      <c r="J3" s="34">
        <f>J4+J5+[1]Sheet2!J4</f>
        <v>16702</v>
      </c>
      <c r="K3" s="35">
        <f>K4+K5+[1]Sheet2!K4+[1]Sheet1!K63</f>
        <v>12131</v>
      </c>
      <c r="L3" s="29">
        <f>L4+L5+[1]Sheet2!L4+[1]Sheet1!L63</f>
        <v>12075</v>
      </c>
      <c r="M3" s="29">
        <f>M5+M4+Sheet2!M4</f>
        <v>13295</v>
      </c>
      <c r="O3" s="19"/>
      <c r="P3" s="19"/>
    </row>
    <row r="4" spans="1:16" ht="24.9" customHeight="1" thickBot="1" x14ac:dyDescent="0.35">
      <c r="A4" s="93" t="s">
        <v>47</v>
      </c>
      <c r="B4" s="36">
        <v>778</v>
      </c>
      <c r="C4" s="37">
        <v>655</v>
      </c>
      <c r="D4" s="38">
        <v>773</v>
      </c>
      <c r="E4" s="38">
        <v>719</v>
      </c>
      <c r="F4" s="38">
        <v>831</v>
      </c>
      <c r="G4" s="106">
        <v>189</v>
      </c>
      <c r="H4" s="39">
        <v>1297</v>
      </c>
      <c r="I4" s="40">
        <f>(G4-H4)/H4</f>
        <v>-0.85427910562837317</v>
      </c>
      <c r="J4" s="31">
        <v>554</v>
      </c>
      <c r="K4" s="31">
        <v>679</v>
      </c>
      <c r="L4" s="41">
        <v>1050</v>
      </c>
      <c r="M4" s="41">
        <v>665</v>
      </c>
      <c r="O4" s="19"/>
      <c r="P4" s="19"/>
    </row>
    <row r="5" spans="1:16" ht="15" thickBot="1" x14ac:dyDescent="0.35">
      <c r="A5" s="93" t="s">
        <v>46</v>
      </c>
      <c r="B5" s="42">
        <f>SUM(B7+B9+B18+B20+B24+B29+B33+B35+B41+B45)</f>
        <v>11445</v>
      </c>
      <c r="C5" s="34">
        <f>SUM(C7+C9+C14+C18+C20+C24+C29+C31+C33+C35+C41+C45)</f>
        <v>11409</v>
      </c>
      <c r="D5" s="43">
        <f>SUM(D7+D9+D14+D18+D20+D24+D29+D31+D33+D35+D41+D45)</f>
        <v>11402</v>
      </c>
      <c r="E5" s="43">
        <f>SUM(E7+E9+E14+E18+E20+E24+E29+E31+E33+E35+E41+E45)</f>
        <v>11422</v>
      </c>
      <c r="F5" s="43">
        <f>SUM(F7+F9+F14+F18+F20+F24+F29+F31+F33+F35+F41+F45)</f>
        <v>11353</v>
      </c>
      <c r="G5" s="109">
        <f>SUM(G7+G9+G18+G20+G24+G29+G33+G35+G41+G45)</f>
        <v>11512</v>
      </c>
      <c r="H5" s="44">
        <f>SUM(H7+H9+H18+H20+H24+H29+H33+H35+H41+H45)</f>
        <v>10712</v>
      </c>
      <c r="I5" s="45">
        <f>(G5-H5)/H5</f>
        <v>7.468259895444361E-2</v>
      </c>
      <c r="J5" s="46">
        <f>SUM(J7+J9+J14+J18+J20+J24+J29+J31+J33+J35+J41+J45)</f>
        <v>14102</v>
      </c>
      <c r="K5" s="46">
        <f>SUM(K7+K9+K14+K18+K20+K24+K29+K31+K33+K35+K41+K45)</f>
        <v>10226</v>
      </c>
      <c r="L5" s="47">
        <f>SUM(L7+L9+L14+L18+L20+L24+L29+L31+L33+L35+L41+L45)</f>
        <v>9934</v>
      </c>
      <c r="M5" s="47">
        <f>SUM(M7+M9+M14+M18+M20+M24+M29+M31+M33+M35+M41+M45)</f>
        <v>11353</v>
      </c>
      <c r="O5" s="19"/>
      <c r="P5" s="19"/>
    </row>
    <row r="6" spans="1:16" ht="15" thickBot="1" x14ac:dyDescent="0.35">
      <c r="A6" s="93"/>
      <c r="B6" s="48"/>
      <c r="C6" s="49"/>
      <c r="D6" s="49"/>
      <c r="E6" s="49"/>
      <c r="F6" s="50"/>
      <c r="G6" s="108"/>
      <c r="H6" s="51"/>
      <c r="I6" s="40"/>
      <c r="J6" s="52"/>
      <c r="K6" s="52"/>
      <c r="L6" s="53"/>
      <c r="M6" s="53"/>
      <c r="O6" s="19"/>
      <c r="P6" s="19"/>
    </row>
    <row r="7" spans="1:16" ht="15" thickBot="1" x14ac:dyDescent="0.35">
      <c r="A7" s="94" t="s">
        <v>45</v>
      </c>
      <c r="B7" s="69">
        <v>399</v>
      </c>
      <c r="C7" s="69">
        <v>398</v>
      </c>
      <c r="D7" s="56">
        <v>391</v>
      </c>
      <c r="E7" s="56">
        <v>392</v>
      </c>
      <c r="F7" s="56">
        <v>389</v>
      </c>
      <c r="G7" s="98">
        <v>385</v>
      </c>
      <c r="H7" s="54">
        <v>401</v>
      </c>
      <c r="I7" s="55">
        <f>(G7-H7)/H7</f>
        <v>-3.9900249376558602E-2</v>
      </c>
      <c r="J7" s="56">
        <v>454</v>
      </c>
      <c r="K7" s="56">
        <v>421</v>
      </c>
      <c r="L7" s="57">
        <v>411</v>
      </c>
      <c r="M7" s="57">
        <v>397</v>
      </c>
      <c r="O7" s="297"/>
      <c r="P7" s="297"/>
    </row>
    <row r="8" spans="1:16" ht="15" thickBot="1" x14ac:dyDescent="0.35">
      <c r="A8" s="95"/>
      <c r="B8" s="58"/>
      <c r="C8" s="49"/>
      <c r="D8" s="49"/>
      <c r="E8" s="59"/>
      <c r="F8" s="50"/>
      <c r="G8" s="108"/>
      <c r="H8" s="60"/>
      <c r="I8" s="61"/>
      <c r="J8" s="50"/>
      <c r="K8" s="50"/>
      <c r="L8" s="62"/>
      <c r="M8" s="62"/>
      <c r="O8" s="19"/>
      <c r="P8" s="19"/>
    </row>
    <row r="9" spans="1:16" ht="15" thickBot="1" x14ac:dyDescent="0.35">
      <c r="A9" s="94" t="s">
        <v>44</v>
      </c>
      <c r="B9" s="69">
        <f>SUM(B10:B12)</f>
        <v>1344</v>
      </c>
      <c r="C9" s="69">
        <f>SUM(C10:C12)</f>
        <v>1345</v>
      </c>
      <c r="D9" s="69">
        <f>SUM(D10:D12)</f>
        <v>1342</v>
      </c>
      <c r="E9" s="99">
        <f>SUM(E10:E12)</f>
        <v>1347</v>
      </c>
      <c r="F9" s="56">
        <f>SUM(F10:F12)</f>
        <v>1335</v>
      </c>
      <c r="G9" s="98">
        <f>+G10+G12+G13</f>
        <v>1320</v>
      </c>
      <c r="H9" s="54">
        <f>SUM(H10:H12)</f>
        <v>1299</v>
      </c>
      <c r="I9" s="55">
        <f>(G9-H9)/H9</f>
        <v>1.6166281755196306E-2</v>
      </c>
      <c r="J9" s="56">
        <f>SUM(J10:J12)</f>
        <v>1532</v>
      </c>
      <c r="K9" s="56">
        <f>SUM(K10:K12)</f>
        <v>1327</v>
      </c>
      <c r="L9" s="57">
        <f>SUM(L10:L12)</f>
        <v>1326</v>
      </c>
      <c r="M9" s="57">
        <f>SUM(M10:M12)</f>
        <v>1345</v>
      </c>
      <c r="O9" s="101"/>
      <c r="P9" s="19"/>
    </row>
    <row r="10" spans="1:16" x14ac:dyDescent="0.3">
      <c r="A10" s="95" t="s">
        <v>27</v>
      </c>
      <c r="B10" s="63">
        <v>1305</v>
      </c>
      <c r="C10" s="49">
        <v>1300</v>
      </c>
      <c r="D10" s="50">
        <v>1297</v>
      </c>
      <c r="E10" s="50">
        <v>1304</v>
      </c>
      <c r="F10" s="50">
        <v>1292</v>
      </c>
      <c r="G10" s="108">
        <v>1277</v>
      </c>
      <c r="H10" s="60">
        <v>1252</v>
      </c>
      <c r="I10" s="61">
        <f>(G10-H10)/H10</f>
        <v>1.9968051118210862E-2</v>
      </c>
      <c r="J10" s="50">
        <v>1436</v>
      </c>
      <c r="K10" s="50">
        <v>1280</v>
      </c>
      <c r="L10" s="62">
        <v>1239</v>
      </c>
      <c r="M10" s="62">
        <v>1302</v>
      </c>
      <c r="O10" s="102"/>
      <c r="P10" s="19"/>
    </row>
    <row r="11" spans="1:16" x14ac:dyDescent="0.3">
      <c r="A11" s="95" t="s">
        <v>43</v>
      </c>
      <c r="B11" s="63"/>
      <c r="C11" s="49"/>
      <c r="D11" s="50"/>
      <c r="E11" s="50"/>
      <c r="F11" s="50"/>
      <c r="G11" s="108"/>
      <c r="H11" s="60"/>
      <c r="I11" s="61"/>
      <c r="J11" s="50"/>
      <c r="K11" s="50"/>
      <c r="L11" s="62"/>
      <c r="M11" s="62"/>
      <c r="O11" s="19"/>
      <c r="P11" s="103"/>
    </row>
    <row r="12" spans="1:16" x14ac:dyDescent="0.3">
      <c r="A12" s="95" t="s">
        <v>42</v>
      </c>
      <c r="B12" s="63">
        <v>39</v>
      </c>
      <c r="C12" s="49">
        <v>45</v>
      </c>
      <c r="D12" s="50">
        <v>45</v>
      </c>
      <c r="E12" s="50">
        <v>43</v>
      </c>
      <c r="F12" s="50">
        <v>43</v>
      </c>
      <c r="G12" s="108">
        <v>43</v>
      </c>
      <c r="H12" s="60">
        <v>47</v>
      </c>
      <c r="I12" s="61">
        <f>(G12-H12)/H12</f>
        <v>-8.5106382978723402E-2</v>
      </c>
      <c r="J12" s="50">
        <v>96</v>
      </c>
      <c r="K12" s="50">
        <v>47</v>
      </c>
      <c r="L12" s="62">
        <v>87</v>
      </c>
      <c r="M12" s="62">
        <v>43</v>
      </c>
      <c r="O12" s="19"/>
      <c r="P12" s="19"/>
    </row>
    <row r="13" spans="1:16" ht="15" thickBot="1" x14ac:dyDescent="0.35">
      <c r="A13" s="96"/>
      <c r="B13" s="63"/>
      <c r="C13" s="49"/>
      <c r="D13" s="50"/>
      <c r="E13" s="50"/>
      <c r="F13" s="50"/>
      <c r="G13" s="108"/>
      <c r="H13" s="60"/>
      <c r="I13" s="61"/>
      <c r="J13" s="49"/>
      <c r="K13" s="50"/>
      <c r="L13" s="62"/>
      <c r="M13" s="62"/>
      <c r="O13" s="19"/>
      <c r="P13" s="19"/>
    </row>
    <row r="14" spans="1:16" ht="15" thickBot="1" x14ac:dyDescent="0.35">
      <c r="A14" s="97" t="s">
        <v>41</v>
      </c>
      <c r="B14" s="64"/>
      <c r="C14" s="64"/>
      <c r="D14" s="65"/>
      <c r="E14" s="65"/>
      <c r="F14" s="65"/>
      <c r="G14" s="66"/>
      <c r="H14" s="67"/>
      <c r="I14" s="68"/>
      <c r="J14" s="270">
        <f>SUM(J15:J16)</f>
        <v>515</v>
      </c>
      <c r="K14" s="70"/>
      <c r="L14" s="71"/>
      <c r="M14" s="71"/>
      <c r="O14" s="19"/>
      <c r="P14" s="19"/>
    </row>
    <row r="15" spans="1:16" ht="15" thickBot="1" x14ac:dyDescent="0.35">
      <c r="A15" s="97" t="s">
        <v>40</v>
      </c>
      <c r="B15" s="64"/>
      <c r="C15" s="64"/>
      <c r="D15" s="65"/>
      <c r="E15" s="65"/>
      <c r="F15" s="65"/>
      <c r="G15" s="66"/>
      <c r="H15" s="67"/>
      <c r="I15" s="68"/>
      <c r="J15" s="271">
        <v>406</v>
      </c>
      <c r="K15" s="70"/>
      <c r="L15" s="71"/>
      <c r="M15" s="71"/>
      <c r="O15" s="19"/>
      <c r="P15" s="19"/>
    </row>
    <row r="16" spans="1:16" ht="15" thickBot="1" x14ac:dyDescent="0.35">
      <c r="A16" s="97" t="s">
        <v>39</v>
      </c>
      <c r="B16" s="64"/>
      <c r="C16" s="64"/>
      <c r="D16" s="65"/>
      <c r="E16" s="65"/>
      <c r="F16" s="65"/>
      <c r="G16" s="66"/>
      <c r="H16" s="67"/>
      <c r="I16" s="68"/>
      <c r="J16" s="271">
        <v>109</v>
      </c>
      <c r="K16" s="70"/>
      <c r="L16" s="71"/>
      <c r="M16" s="71"/>
      <c r="O16" s="19"/>
      <c r="P16" s="103"/>
    </row>
    <row r="17" spans="1:17" ht="15" thickBot="1" x14ac:dyDescent="0.35">
      <c r="A17" s="95"/>
      <c r="B17" s="58"/>
      <c r="C17" s="49"/>
      <c r="D17" s="50"/>
      <c r="E17" s="50"/>
      <c r="F17" s="50"/>
      <c r="G17" s="108"/>
      <c r="H17" s="72"/>
      <c r="I17" s="61"/>
      <c r="J17" s="50"/>
      <c r="K17" s="50"/>
      <c r="L17" s="62"/>
      <c r="M17" s="62"/>
      <c r="O17" s="104"/>
      <c r="P17" s="19"/>
    </row>
    <row r="18" spans="1:17" ht="15" thickBot="1" x14ac:dyDescent="0.35">
      <c r="A18" s="94" t="s">
        <v>38</v>
      </c>
      <c r="B18" s="69">
        <v>3</v>
      </c>
      <c r="C18" s="69">
        <v>6</v>
      </c>
      <c r="D18" s="56">
        <v>8</v>
      </c>
      <c r="E18" s="56">
        <v>7</v>
      </c>
      <c r="F18" s="56">
        <v>5</v>
      </c>
      <c r="G18" s="98">
        <v>4</v>
      </c>
      <c r="H18" s="54">
        <v>2</v>
      </c>
      <c r="I18" s="55">
        <f>(G18-H18)/H18</f>
        <v>1</v>
      </c>
      <c r="J18" s="56">
        <v>11</v>
      </c>
      <c r="K18" s="56">
        <v>13</v>
      </c>
      <c r="L18" s="57">
        <v>7</v>
      </c>
      <c r="M18" s="57">
        <v>4</v>
      </c>
      <c r="O18" s="19"/>
      <c r="P18" s="105"/>
      <c r="Q18" s="100"/>
    </row>
    <row r="19" spans="1:17" ht="15" thickBot="1" x14ac:dyDescent="0.35">
      <c r="A19" s="95"/>
      <c r="B19" s="63"/>
      <c r="C19" s="49"/>
      <c r="D19" s="50"/>
      <c r="E19" s="73"/>
      <c r="F19" s="50"/>
      <c r="G19" s="108"/>
      <c r="H19" s="72"/>
      <c r="I19" s="61"/>
      <c r="J19" s="49"/>
      <c r="K19" s="50"/>
      <c r="L19" s="62"/>
      <c r="M19" s="62"/>
      <c r="O19" s="19"/>
      <c r="P19" s="19"/>
    </row>
    <row r="20" spans="1:17" ht="15" thickBot="1" x14ac:dyDescent="0.35">
      <c r="A20" s="94" t="s">
        <v>37</v>
      </c>
      <c r="B20" s="69">
        <f>SUM(B21:B23)</f>
        <v>1281</v>
      </c>
      <c r="C20" s="69">
        <f t="shared" ref="C20:H20" si="0">SUM(C21:C23)</f>
        <v>1261</v>
      </c>
      <c r="D20" s="56">
        <f t="shared" si="0"/>
        <v>1244</v>
      </c>
      <c r="E20" s="98">
        <f t="shared" si="0"/>
        <v>1254</v>
      </c>
      <c r="F20" s="56">
        <f t="shared" si="0"/>
        <v>1246</v>
      </c>
      <c r="G20" s="98">
        <f t="shared" si="0"/>
        <v>1239</v>
      </c>
      <c r="H20" s="54">
        <f t="shared" si="0"/>
        <v>1128</v>
      </c>
      <c r="I20" s="55">
        <f>(G20-H20)/H20</f>
        <v>9.8404255319148939E-2</v>
      </c>
      <c r="J20" s="69">
        <f>SUM(J21:J23)</f>
        <v>1176</v>
      </c>
      <c r="K20" s="56">
        <f>SUM(K21:K23)</f>
        <v>1139</v>
      </c>
      <c r="L20" s="57">
        <f>SUM(L21:L23)</f>
        <v>1237</v>
      </c>
      <c r="M20" s="57">
        <f>SUM(M21:M23)</f>
        <v>1258</v>
      </c>
      <c r="O20" s="19"/>
      <c r="P20" s="19"/>
    </row>
    <row r="21" spans="1:17" x14ac:dyDescent="0.3">
      <c r="A21" s="95" t="s">
        <v>27</v>
      </c>
      <c r="B21" s="63">
        <v>1217</v>
      </c>
      <c r="C21" s="49">
        <v>1210</v>
      </c>
      <c r="D21" s="50">
        <v>1191</v>
      </c>
      <c r="E21" s="50">
        <v>1209</v>
      </c>
      <c r="F21" s="50">
        <v>1189</v>
      </c>
      <c r="G21" s="108">
        <v>1179</v>
      </c>
      <c r="H21" s="72">
        <v>1081</v>
      </c>
      <c r="I21" s="61">
        <f>(G21-H21)/H21</f>
        <v>9.0656799259944493E-2</v>
      </c>
      <c r="J21" s="50">
        <v>1128</v>
      </c>
      <c r="K21" s="50">
        <v>1097</v>
      </c>
      <c r="L21" s="62">
        <v>1189</v>
      </c>
      <c r="M21" s="62">
        <v>1195</v>
      </c>
      <c r="O21" s="19"/>
      <c r="P21" s="19"/>
    </row>
    <row r="22" spans="1:17" x14ac:dyDescent="0.3">
      <c r="A22" s="95" t="s">
        <v>36</v>
      </c>
      <c r="B22" s="63">
        <v>64</v>
      </c>
      <c r="C22" s="49">
        <v>51</v>
      </c>
      <c r="D22" s="50">
        <v>53</v>
      </c>
      <c r="E22" s="50">
        <v>45</v>
      </c>
      <c r="F22" s="50">
        <v>57</v>
      </c>
      <c r="G22" s="108">
        <v>60</v>
      </c>
      <c r="H22" s="72">
        <v>47</v>
      </c>
      <c r="I22" s="61">
        <f>(G22-H22)/H22</f>
        <v>0.27659574468085107</v>
      </c>
      <c r="J22" s="50">
        <v>48</v>
      </c>
      <c r="K22" s="50">
        <v>42</v>
      </c>
      <c r="L22" s="62">
        <v>48</v>
      </c>
      <c r="M22" s="62">
        <v>63</v>
      </c>
      <c r="O22" s="19"/>
      <c r="P22" s="19"/>
    </row>
    <row r="23" spans="1:17" ht="15" thickBot="1" x14ac:dyDescent="0.35">
      <c r="A23" s="95"/>
      <c r="B23" s="63"/>
      <c r="C23" s="49"/>
      <c r="D23" s="50"/>
      <c r="E23" s="50"/>
      <c r="F23" s="50"/>
      <c r="G23" s="108"/>
      <c r="H23" s="72"/>
      <c r="I23" s="61"/>
      <c r="J23" s="50"/>
      <c r="K23" s="50"/>
      <c r="L23" s="62"/>
      <c r="M23" s="62"/>
      <c r="O23" s="19"/>
      <c r="P23" s="19"/>
    </row>
    <row r="24" spans="1:17" ht="15" thickBot="1" x14ac:dyDescent="0.35">
      <c r="A24" s="94" t="s">
        <v>35</v>
      </c>
      <c r="B24" s="69">
        <f>SUM(B25:B27)</f>
        <v>1279</v>
      </c>
      <c r="C24" s="69">
        <f t="shared" ref="C24:H24" si="1">SUM(C25:C27)</f>
        <v>1241</v>
      </c>
      <c r="D24" s="56">
        <f t="shared" si="1"/>
        <v>1247</v>
      </c>
      <c r="E24" s="98">
        <f t="shared" si="1"/>
        <v>1273</v>
      </c>
      <c r="F24" s="56">
        <f t="shared" si="1"/>
        <v>1255</v>
      </c>
      <c r="G24" s="98">
        <f t="shared" si="1"/>
        <v>1267</v>
      </c>
      <c r="H24" s="54">
        <f t="shared" si="1"/>
        <v>1198</v>
      </c>
      <c r="I24" s="55">
        <f>(G24-H24)/H24</f>
        <v>5.7595993322203672E-2</v>
      </c>
      <c r="J24" s="69">
        <f>SUM(J25:J27)</f>
        <v>1118</v>
      </c>
      <c r="K24" s="56">
        <f>SUM(K25:K27)</f>
        <v>893</v>
      </c>
      <c r="L24" s="57">
        <f>SUM(L25:L27)</f>
        <v>1149</v>
      </c>
      <c r="M24" s="57">
        <f>SUM(M25:M27)</f>
        <v>1277</v>
      </c>
      <c r="O24" s="101"/>
      <c r="P24" s="19"/>
    </row>
    <row r="25" spans="1:17" x14ac:dyDescent="0.3">
      <c r="A25" s="95" t="s">
        <v>34</v>
      </c>
      <c r="B25" s="63">
        <v>962</v>
      </c>
      <c r="C25" s="49">
        <v>980</v>
      </c>
      <c r="D25" s="50">
        <v>956</v>
      </c>
      <c r="E25" s="50">
        <v>977</v>
      </c>
      <c r="F25" s="50">
        <v>961</v>
      </c>
      <c r="G25" s="108">
        <v>991</v>
      </c>
      <c r="H25" s="72">
        <v>949</v>
      </c>
      <c r="I25" s="61">
        <f>(G25-H25)/H25</f>
        <v>4.4257112750263436E-2</v>
      </c>
      <c r="J25" s="50">
        <v>869</v>
      </c>
      <c r="K25" s="50">
        <v>686</v>
      </c>
      <c r="L25" s="62">
        <v>813</v>
      </c>
      <c r="M25" s="62">
        <v>979</v>
      </c>
      <c r="O25" s="103"/>
      <c r="P25" s="19"/>
    </row>
    <row r="26" spans="1:17" x14ac:dyDescent="0.3">
      <c r="A26" s="95" t="s">
        <v>33</v>
      </c>
      <c r="B26" s="63">
        <v>0</v>
      </c>
      <c r="C26" s="64"/>
      <c r="D26" s="65"/>
      <c r="E26" s="65"/>
      <c r="F26" s="65"/>
      <c r="G26" s="66"/>
      <c r="H26" s="67"/>
      <c r="I26" s="68"/>
      <c r="J26" s="50">
        <v>249</v>
      </c>
      <c r="K26" s="50">
        <v>207</v>
      </c>
      <c r="L26" s="62">
        <v>336</v>
      </c>
      <c r="M26" s="71"/>
    </row>
    <row r="27" spans="1:17" x14ac:dyDescent="0.3">
      <c r="A27" s="95" t="s">
        <v>32</v>
      </c>
      <c r="B27" s="63">
        <v>317</v>
      </c>
      <c r="C27" s="49">
        <v>261</v>
      </c>
      <c r="D27" s="50">
        <v>291</v>
      </c>
      <c r="E27" s="50">
        <v>296</v>
      </c>
      <c r="F27" s="50">
        <v>294</v>
      </c>
      <c r="G27" s="108">
        <v>276</v>
      </c>
      <c r="H27" s="72">
        <v>249</v>
      </c>
      <c r="I27" s="61">
        <f>(G27-H27)/H27</f>
        <v>0.10843373493975904</v>
      </c>
      <c r="J27" s="65"/>
      <c r="K27" s="65"/>
      <c r="L27" s="74"/>
      <c r="M27" s="62">
        <v>298</v>
      </c>
    </row>
    <row r="28" spans="1:17" ht="15" thickBot="1" x14ac:dyDescent="0.35">
      <c r="A28" s="95"/>
      <c r="B28" s="58"/>
      <c r="C28" s="49"/>
      <c r="D28" s="50"/>
      <c r="E28" s="50"/>
      <c r="F28" s="50"/>
      <c r="G28" s="108"/>
      <c r="H28" s="72"/>
      <c r="I28" s="61"/>
      <c r="J28" s="50"/>
      <c r="K28" s="50"/>
      <c r="L28" s="62"/>
      <c r="M28" s="62"/>
    </row>
    <row r="29" spans="1:17" ht="15" thickBot="1" x14ac:dyDescent="0.35">
      <c r="A29" s="94" t="s">
        <v>31</v>
      </c>
      <c r="B29" s="69">
        <v>674</v>
      </c>
      <c r="C29" s="69">
        <v>648</v>
      </c>
      <c r="D29" s="56">
        <v>632</v>
      </c>
      <c r="E29" s="56">
        <v>621</v>
      </c>
      <c r="F29" s="56">
        <v>628</v>
      </c>
      <c r="G29" s="98">
        <v>623</v>
      </c>
      <c r="H29" s="54">
        <v>541</v>
      </c>
      <c r="I29" s="55">
        <f>(G29-H29)/H29</f>
        <v>0.15157116451016636</v>
      </c>
      <c r="J29" s="56">
        <v>587</v>
      </c>
      <c r="K29" s="56">
        <v>395</v>
      </c>
      <c r="L29" s="57">
        <v>401</v>
      </c>
      <c r="M29" s="57">
        <v>569</v>
      </c>
    </row>
    <row r="30" spans="1:17" ht="15" thickBot="1" x14ac:dyDescent="0.35">
      <c r="A30" s="95"/>
      <c r="B30" s="63"/>
      <c r="C30" s="49"/>
      <c r="D30" s="50"/>
      <c r="E30" s="50"/>
      <c r="F30" s="50"/>
      <c r="G30" s="108"/>
      <c r="H30" s="72"/>
      <c r="I30" s="61"/>
      <c r="J30" s="50"/>
      <c r="K30" s="50"/>
      <c r="L30" s="62"/>
      <c r="M30" s="62"/>
    </row>
    <row r="31" spans="1:17" ht="15" thickBot="1" x14ac:dyDescent="0.35">
      <c r="A31" s="97" t="s">
        <v>30</v>
      </c>
      <c r="B31" s="75"/>
      <c r="C31" s="64"/>
      <c r="D31" s="65"/>
      <c r="E31" s="65"/>
      <c r="F31" s="65"/>
      <c r="G31" s="66"/>
      <c r="H31" s="67"/>
      <c r="I31" s="68"/>
      <c r="J31" s="50">
        <v>1362</v>
      </c>
      <c r="K31" s="50">
        <v>619</v>
      </c>
      <c r="L31" s="62">
        <v>0</v>
      </c>
      <c r="M31" s="71"/>
    </row>
    <row r="32" spans="1:17" ht="15" thickBot="1" x14ac:dyDescent="0.35">
      <c r="A32" s="95"/>
      <c r="B32" s="63"/>
      <c r="C32" s="49"/>
      <c r="D32" s="50"/>
      <c r="E32" s="50"/>
      <c r="F32" s="50"/>
      <c r="G32" s="108"/>
      <c r="H32" s="72"/>
      <c r="I32" s="61"/>
      <c r="J32" s="50"/>
      <c r="K32" s="50"/>
      <c r="L32" s="62"/>
      <c r="M32" s="62"/>
    </row>
    <row r="33" spans="1:13" ht="15" thickBot="1" x14ac:dyDescent="0.35">
      <c r="A33" s="94" t="s">
        <v>29</v>
      </c>
      <c r="B33" s="69">
        <v>3194</v>
      </c>
      <c r="C33" s="69">
        <v>3186</v>
      </c>
      <c r="D33" s="56">
        <v>3211</v>
      </c>
      <c r="E33" s="56">
        <v>3236</v>
      </c>
      <c r="F33" s="56">
        <v>3219</v>
      </c>
      <c r="G33" s="98">
        <v>3255</v>
      </c>
      <c r="H33" s="54">
        <v>3023</v>
      </c>
      <c r="I33" s="55">
        <f>(G33-H33)/H33</f>
        <v>7.6744955342375118E-2</v>
      </c>
      <c r="J33" s="56">
        <v>2892</v>
      </c>
      <c r="K33" s="56">
        <v>2337</v>
      </c>
      <c r="L33" s="57">
        <v>2492</v>
      </c>
      <c r="M33" s="57">
        <v>3199</v>
      </c>
    </row>
    <row r="34" spans="1:13" ht="15" thickBot="1" x14ac:dyDescent="0.35">
      <c r="A34" s="60"/>
      <c r="B34" s="63"/>
      <c r="C34" s="49"/>
      <c r="D34" s="73"/>
      <c r="E34" s="50"/>
      <c r="F34" s="50"/>
      <c r="G34" s="108"/>
      <c r="H34" s="72"/>
      <c r="I34" s="61"/>
      <c r="J34" s="49"/>
      <c r="K34" s="50"/>
      <c r="L34" s="62"/>
      <c r="M34" s="62"/>
    </row>
    <row r="35" spans="1:13" ht="15" thickBot="1" x14ac:dyDescent="0.35">
      <c r="A35" s="94" t="s">
        <v>28</v>
      </c>
      <c r="B35" s="69">
        <f>SUM(B36:B39)</f>
        <v>1924</v>
      </c>
      <c r="C35" s="69">
        <f>SUM(C36:C39)</f>
        <v>1939</v>
      </c>
      <c r="D35" s="98">
        <f>SUM(D36:D39)</f>
        <v>1955</v>
      </c>
      <c r="E35" s="56">
        <f>SUM(E36:E39)</f>
        <v>1971</v>
      </c>
      <c r="F35" s="56">
        <f>+F36+F37+F39</f>
        <v>1927</v>
      </c>
      <c r="G35" s="98">
        <f>+G36+G37+G39</f>
        <v>2048</v>
      </c>
      <c r="H35" s="54">
        <f>+H36+H37+H39</f>
        <v>1930</v>
      </c>
      <c r="I35" s="55">
        <f>(G35-H35)/H35</f>
        <v>6.1139896373056994E-2</v>
      </c>
      <c r="J35" s="69">
        <f>SUM(J36:J39)</f>
        <v>2291</v>
      </c>
      <c r="K35" s="56">
        <f>SUM(K36:K39)</f>
        <v>1878</v>
      </c>
      <c r="L35" s="57">
        <f>SUM(L36:L39)</f>
        <v>2034</v>
      </c>
      <c r="M35" s="57">
        <f>SUM(M36:M39)</f>
        <v>1952</v>
      </c>
    </row>
    <row r="36" spans="1:13" x14ac:dyDescent="0.3">
      <c r="A36" s="95" t="s">
        <v>27</v>
      </c>
      <c r="B36" s="63">
        <v>1699</v>
      </c>
      <c r="C36" s="49">
        <v>1671</v>
      </c>
      <c r="D36" s="50">
        <v>1701</v>
      </c>
      <c r="E36" s="50">
        <v>1718</v>
      </c>
      <c r="F36" s="50">
        <v>1677</v>
      </c>
      <c r="G36" s="108">
        <v>1720</v>
      </c>
      <c r="H36" s="72">
        <v>1630</v>
      </c>
      <c r="I36" s="269">
        <f>(G36-H36)/H36</f>
        <v>5.5214723926380369E-2</v>
      </c>
      <c r="J36" s="50">
        <v>1715</v>
      </c>
      <c r="K36" s="50">
        <v>1644</v>
      </c>
      <c r="L36" s="62">
        <v>1711</v>
      </c>
      <c r="M36" s="62">
        <v>1693</v>
      </c>
    </row>
    <row r="37" spans="1:13" x14ac:dyDescent="0.3">
      <c r="A37" s="95" t="s">
        <v>26</v>
      </c>
      <c r="B37" s="63">
        <v>0</v>
      </c>
      <c r="C37" s="49">
        <v>0</v>
      </c>
      <c r="D37" s="50">
        <v>0</v>
      </c>
      <c r="E37" s="50">
        <v>0</v>
      </c>
      <c r="F37" s="50">
        <v>0</v>
      </c>
      <c r="G37" s="108">
        <v>227</v>
      </c>
      <c r="H37" s="72">
        <v>59</v>
      </c>
      <c r="I37" s="61">
        <f>(G37-H37)/H37</f>
        <v>2.847457627118644</v>
      </c>
      <c r="J37" s="50">
        <v>185</v>
      </c>
      <c r="K37" s="50">
        <v>37</v>
      </c>
      <c r="L37" s="62">
        <v>75</v>
      </c>
      <c r="M37" s="62">
        <v>0</v>
      </c>
    </row>
    <row r="38" spans="1:13" x14ac:dyDescent="0.3">
      <c r="A38" s="95" t="s">
        <v>25</v>
      </c>
      <c r="B38" s="64"/>
      <c r="C38" s="64"/>
      <c r="D38" s="65"/>
      <c r="E38" s="65"/>
      <c r="F38" s="65"/>
      <c r="G38" s="66"/>
      <c r="H38" s="67"/>
      <c r="I38" s="68"/>
      <c r="J38" s="50">
        <v>139</v>
      </c>
      <c r="K38" s="50">
        <v>0</v>
      </c>
      <c r="L38" s="71"/>
      <c r="M38" s="71"/>
    </row>
    <row r="39" spans="1:13" x14ac:dyDescent="0.3">
      <c r="A39" s="95" t="s">
        <v>24</v>
      </c>
      <c r="B39" s="63">
        <v>225</v>
      </c>
      <c r="C39" s="49">
        <v>268</v>
      </c>
      <c r="D39" s="50">
        <v>254</v>
      </c>
      <c r="E39" s="50">
        <v>253</v>
      </c>
      <c r="F39" s="50">
        <v>250</v>
      </c>
      <c r="G39" s="108">
        <v>101</v>
      </c>
      <c r="H39" s="72">
        <v>241</v>
      </c>
      <c r="I39" s="61">
        <f>(G39-H39)/H39</f>
        <v>-0.58091286307053946</v>
      </c>
      <c r="J39" s="50">
        <v>252</v>
      </c>
      <c r="K39" s="50">
        <v>197</v>
      </c>
      <c r="L39" s="62">
        <v>248</v>
      </c>
      <c r="M39" s="62">
        <v>259</v>
      </c>
    </row>
    <row r="40" spans="1:13" ht="15" thickBot="1" x14ac:dyDescent="0.35">
      <c r="A40" s="95"/>
      <c r="B40" s="58"/>
      <c r="C40" s="59"/>
      <c r="D40" s="50"/>
      <c r="E40" s="59"/>
      <c r="F40" s="50"/>
      <c r="G40" s="108"/>
      <c r="H40" s="72"/>
      <c r="I40" s="61"/>
      <c r="J40" s="49"/>
      <c r="K40" s="50"/>
      <c r="L40" s="62"/>
      <c r="M40" s="62"/>
    </row>
    <row r="41" spans="1:13" ht="15" thickBot="1" x14ac:dyDescent="0.35">
      <c r="A41" s="94" t="s">
        <v>23</v>
      </c>
      <c r="B41" s="69">
        <f>SUM(B42:B43)</f>
        <v>365</v>
      </c>
      <c r="C41" s="69">
        <f t="shared" ref="C41:H41" si="2">SUM(C42:C43)</f>
        <v>368</v>
      </c>
      <c r="D41" s="56">
        <v>373</v>
      </c>
      <c r="E41" s="99">
        <f t="shared" si="2"/>
        <v>378</v>
      </c>
      <c r="F41" s="56">
        <f t="shared" si="2"/>
        <v>381</v>
      </c>
      <c r="G41" s="98">
        <f t="shared" si="2"/>
        <v>388</v>
      </c>
      <c r="H41" s="54">
        <f t="shared" si="2"/>
        <v>356</v>
      </c>
      <c r="I41" s="55">
        <f>(G41-H41)/H41</f>
        <v>8.98876404494382E-2</v>
      </c>
      <c r="J41" s="69">
        <f>SUM(J42:J43)</f>
        <v>504</v>
      </c>
      <c r="K41" s="56">
        <f>SUM(K42:K43)</f>
        <v>359</v>
      </c>
      <c r="L41" s="57">
        <f>SUM(L42:L43)</f>
        <v>372</v>
      </c>
      <c r="M41" s="57">
        <f>SUM(M42:M43)</f>
        <v>368</v>
      </c>
    </row>
    <row r="42" spans="1:13" x14ac:dyDescent="0.3">
      <c r="A42" s="95" t="s">
        <v>22</v>
      </c>
      <c r="B42" s="63">
        <v>347</v>
      </c>
      <c r="C42" s="49">
        <v>350</v>
      </c>
      <c r="D42" s="50">
        <v>352</v>
      </c>
      <c r="E42" s="50">
        <v>360</v>
      </c>
      <c r="F42" s="50">
        <v>361</v>
      </c>
      <c r="G42" s="108">
        <v>371</v>
      </c>
      <c r="H42" s="72">
        <v>335</v>
      </c>
      <c r="I42" s="61">
        <f>(G42-H42)/H42</f>
        <v>0.10746268656716418</v>
      </c>
      <c r="J42" s="50">
        <v>495</v>
      </c>
      <c r="K42" s="50">
        <v>348</v>
      </c>
      <c r="L42" s="62">
        <v>352</v>
      </c>
      <c r="M42" s="62">
        <v>347</v>
      </c>
    </row>
    <row r="43" spans="1:13" x14ac:dyDescent="0.3">
      <c r="A43" s="95" t="s">
        <v>21</v>
      </c>
      <c r="B43" s="63">
        <v>18</v>
      </c>
      <c r="C43" s="49">
        <v>18</v>
      </c>
      <c r="D43" s="50">
        <v>22</v>
      </c>
      <c r="E43" s="50">
        <v>18</v>
      </c>
      <c r="F43" s="50">
        <v>20</v>
      </c>
      <c r="G43" s="108">
        <v>17</v>
      </c>
      <c r="H43" s="72">
        <v>21</v>
      </c>
      <c r="I43" s="61">
        <f>(G43-H43)/H43</f>
        <v>-0.19047619047619047</v>
      </c>
      <c r="J43" s="50">
        <v>9</v>
      </c>
      <c r="K43" s="50">
        <v>11</v>
      </c>
      <c r="L43" s="62">
        <v>20</v>
      </c>
      <c r="M43" s="62">
        <v>21</v>
      </c>
    </row>
    <row r="44" spans="1:13" ht="15" thickBot="1" x14ac:dyDescent="0.35">
      <c r="A44" s="95"/>
      <c r="B44" s="63"/>
      <c r="C44" s="49"/>
      <c r="D44" s="50">
        <v>21</v>
      </c>
      <c r="E44" s="59"/>
      <c r="F44" s="50"/>
      <c r="G44" s="73"/>
      <c r="H44" s="72"/>
      <c r="I44" s="61"/>
      <c r="J44" s="49"/>
      <c r="K44" s="50"/>
      <c r="L44" s="62"/>
      <c r="M44" s="62"/>
    </row>
    <row r="45" spans="1:13" ht="15" thickBot="1" x14ac:dyDescent="0.35">
      <c r="A45" s="94" t="s">
        <v>20</v>
      </c>
      <c r="B45" s="69">
        <f>SUM(B48:B67)</f>
        <v>982</v>
      </c>
      <c r="C45" s="69">
        <f>SUM(C46:C64)</f>
        <v>1017</v>
      </c>
      <c r="D45" s="56">
        <f>SUM(D46:D64)</f>
        <v>999</v>
      </c>
      <c r="E45" s="99">
        <f>SUM(E46:E64)</f>
        <v>943</v>
      </c>
      <c r="F45" s="56">
        <f>SUM(F46:F64)</f>
        <v>968</v>
      </c>
      <c r="G45" s="98">
        <f>SUM(G46:G64)</f>
        <v>983</v>
      </c>
      <c r="H45" s="54">
        <f>SUM(H49:H64)</f>
        <v>834</v>
      </c>
      <c r="I45" s="55">
        <f>(G45-H45)/H45</f>
        <v>0.17865707434052758</v>
      </c>
      <c r="J45" s="69">
        <f>SUM(J46:J65)</f>
        <v>1660</v>
      </c>
      <c r="K45" s="56">
        <f>SUM(K46:K64)</f>
        <v>845</v>
      </c>
      <c r="L45" s="57">
        <f>SUM(L46:L64)</f>
        <v>505</v>
      </c>
      <c r="M45" s="57">
        <f>SUM(M46:M64)</f>
        <v>984</v>
      </c>
    </row>
    <row r="46" spans="1:13" x14ac:dyDescent="0.3">
      <c r="A46" s="95" t="s">
        <v>19</v>
      </c>
      <c r="B46" s="75"/>
      <c r="C46" s="64"/>
      <c r="D46" s="65"/>
      <c r="E46" s="65"/>
      <c r="F46" s="65"/>
      <c r="G46" s="66"/>
      <c r="H46" s="67"/>
      <c r="I46" s="68"/>
      <c r="J46" s="50">
        <v>115</v>
      </c>
      <c r="K46" s="70"/>
      <c r="L46" s="71"/>
      <c r="M46" s="71"/>
    </row>
    <row r="47" spans="1:13" x14ac:dyDescent="0.3">
      <c r="A47" s="95" t="s">
        <v>18</v>
      </c>
      <c r="B47" s="75"/>
      <c r="C47" s="64"/>
      <c r="D47" s="65"/>
      <c r="E47" s="65"/>
      <c r="F47" s="65"/>
      <c r="G47" s="66"/>
      <c r="H47" s="67"/>
      <c r="I47" s="68"/>
      <c r="J47" s="50">
        <v>50</v>
      </c>
      <c r="K47" s="70"/>
      <c r="L47" s="71"/>
      <c r="M47" s="71"/>
    </row>
    <row r="48" spans="1:13" x14ac:dyDescent="0.3">
      <c r="A48" s="95" t="s">
        <v>17</v>
      </c>
      <c r="B48" s="63">
        <v>0</v>
      </c>
      <c r="C48" s="64"/>
      <c r="D48" s="65"/>
      <c r="E48" s="65"/>
      <c r="F48" s="65"/>
      <c r="G48" s="66"/>
      <c r="H48" s="67"/>
      <c r="I48" s="68"/>
      <c r="J48" s="50">
        <v>339</v>
      </c>
      <c r="K48" s="50">
        <v>244</v>
      </c>
      <c r="L48" s="62">
        <v>0</v>
      </c>
      <c r="M48" s="71"/>
    </row>
    <row r="49" spans="1:13" x14ac:dyDescent="0.3">
      <c r="A49" s="95" t="s">
        <v>16</v>
      </c>
      <c r="B49" s="63">
        <v>33</v>
      </c>
      <c r="C49" s="49">
        <v>31</v>
      </c>
      <c r="D49" s="50">
        <v>31</v>
      </c>
      <c r="E49" s="50">
        <v>27</v>
      </c>
      <c r="F49" s="50">
        <v>30</v>
      </c>
      <c r="G49" s="73">
        <v>29</v>
      </c>
      <c r="H49" s="60">
        <v>31</v>
      </c>
      <c r="I49" s="61">
        <f t="shared" ref="I49:I59" si="3">(G49-H49)/H49</f>
        <v>-6.4516129032258063E-2</v>
      </c>
      <c r="J49" s="50">
        <v>22</v>
      </c>
      <c r="K49" s="50">
        <v>21</v>
      </c>
      <c r="L49" s="62">
        <v>16</v>
      </c>
      <c r="M49" s="62">
        <v>30</v>
      </c>
    </row>
    <row r="50" spans="1:13" x14ac:dyDescent="0.3">
      <c r="A50" s="95" t="s">
        <v>15</v>
      </c>
      <c r="B50" s="63">
        <v>24</v>
      </c>
      <c r="C50" s="49">
        <v>26</v>
      </c>
      <c r="D50" s="50">
        <v>27</v>
      </c>
      <c r="E50" s="50">
        <v>26</v>
      </c>
      <c r="F50" s="50">
        <v>24</v>
      </c>
      <c r="G50" s="73">
        <v>27</v>
      </c>
      <c r="H50" s="60">
        <v>26</v>
      </c>
      <c r="I50" s="61">
        <f t="shared" si="3"/>
        <v>3.8461538461538464E-2</v>
      </c>
      <c r="J50" s="50">
        <v>31</v>
      </c>
      <c r="K50" s="50">
        <v>35</v>
      </c>
      <c r="L50" s="62">
        <v>29</v>
      </c>
      <c r="M50" s="62">
        <v>25</v>
      </c>
    </row>
    <row r="51" spans="1:13" x14ac:dyDescent="0.3">
      <c r="A51" s="95" t="s">
        <v>14</v>
      </c>
      <c r="B51" s="63">
        <v>34</v>
      </c>
      <c r="C51" s="49">
        <v>32</v>
      </c>
      <c r="D51" s="50">
        <v>34</v>
      </c>
      <c r="E51" s="50">
        <v>36</v>
      </c>
      <c r="F51" s="50">
        <v>33</v>
      </c>
      <c r="G51" s="73">
        <v>33</v>
      </c>
      <c r="H51" s="60">
        <v>26</v>
      </c>
      <c r="I51" s="61">
        <f t="shared" si="3"/>
        <v>0.26923076923076922</v>
      </c>
      <c r="J51" s="50">
        <v>25</v>
      </c>
      <c r="K51" s="50">
        <v>19</v>
      </c>
      <c r="L51" s="62">
        <v>15</v>
      </c>
      <c r="M51" s="62">
        <v>30</v>
      </c>
    </row>
    <row r="52" spans="1:13" x14ac:dyDescent="0.3">
      <c r="A52" s="95" t="s">
        <v>13</v>
      </c>
      <c r="B52" s="63">
        <v>49</v>
      </c>
      <c r="C52" s="49">
        <v>51</v>
      </c>
      <c r="D52" s="50">
        <v>46</v>
      </c>
      <c r="E52" s="50">
        <v>43</v>
      </c>
      <c r="F52" s="50">
        <v>48</v>
      </c>
      <c r="G52" s="73">
        <v>52</v>
      </c>
      <c r="H52" s="60">
        <v>35</v>
      </c>
      <c r="I52" s="61">
        <f t="shared" si="3"/>
        <v>0.48571428571428571</v>
      </c>
      <c r="J52" s="50">
        <v>51</v>
      </c>
      <c r="K52" s="50">
        <v>26</v>
      </c>
      <c r="L52" s="62">
        <v>13</v>
      </c>
      <c r="M52" s="62">
        <v>49</v>
      </c>
    </row>
    <row r="53" spans="1:13" x14ac:dyDescent="0.3">
      <c r="A53" s="95" t="s">
        <v>12</v>
      </c>
      <c r="B53" s="63">
        <v>29</v>
      </c>
      <c r="C53" s="49">
        <v>29</v>
      </c>
      <c r="D53" s="50">
        <v>30</v>
      </c>
      <c r="E53" s="50">
        <v>30</v>
      </c>
      <c r="F53" s="50">
        <v>28</v>
      </c>
      <c r="G53" s="73">
        <v>24</v>
      </c>
      <c r="H53" s="60">
        <v>23</v>
      </c>
      <c r="I53" s="61">
        <f t="shared" si="3"/>
        <v>4.3478260869565216E-2</v>
      </c>
      <c r="J53" s="50">
        <v>15</v>
      </c>
      <c r="K53" s="50">
        <v>22</v>
      </c>
      <c r="L53" s="62">
        <v>8</v>
      </c>
      <c r="M53" s="62">
        <v>31</v>
      </c>
    </row>
    <row r="54" spans="1:13" x14ac:dyDescent="0.3">
      <c r="A54" s="95" t="s">
        <v>11</v>
      </c>
      <c r="B54" s="63">
        <v>178</v>
      </c>
      <c r="C54" s="49">
        <v>170</v>
      </c>
      <c r="D54" s="50">
        <v>176</v>
      </c>
      <c r="E54" s="50">
        <v>153</v>
      </c>
      <c r="F54" s="50">
        <v>168</v>
      </c>
      <c r="G54" s="73">
        <v>165</v>
      </c>
      <c r="H54" s="60">
        <v>121</v>
      </c>
      <c r="I54" s="61">
        <f t="shared" si="3"/>
        <v>0.36363636363636365</v>
      </c>
      <c r="J54" s="50">
        <v>182</v>
      </c>
      <c r="K54" s="50">
        <v>83</v>
      </c>
      <c r="L54" s="62">
        <v>0</v>
      </c>
      <c r="M54" s="62">
        <v>174</v>
      </c>
    </row>
    <row r="55" spans="1:13" x14ac:dyDescent="0.3">
      <c r="A55" s="95" t="s">
        <v>10</v>
      </c>
      <c r="B55" s="63">
        <v>121</v>
      </c>
      <c r="C55" s="49">
        <v>126</v>
      </c>
      <c r="D55" s="50">
        <v>126</v>
      </c>
      <c r="E55" s="50">
        <v>114</v>
      </c>
      <c r="F55" s="50">
        <v>124</v>
      </c>
      <c r="G55" s="73">
        <v>127</v>
      </c>
      <c r="H55" s="60">
        <v>106</v>
      </c>
      <c r="I55" s="61">
        <f t="shared" si="3"/>
        <v>0.19811320754716982</v>
      </c>
      <c r="J55" s="50">
        <v>105</v>
      </c>
      <c r="K55" s="50">
        <v>107</v>
      </c>
      <c r="L55" s="62">
        <v>102</v>
      </c>
      <c r="M55" s="62">
        <v>126</v>
      </c>
    </row>
    <row r="56" spans="1:13" x14ac:dyDescent="0.3">
      <c r="A56" s="95" t="s">
        <v>9</v>
      </c>
      <c r="B56" s="63">
        <v>46</v>
      </c>
      <c r="C56" s="49">
        <v>53</v>
      </c>
      <c r="D56" s="50">
        <v>50</v>
      </c>
      <c r="E56" s="50">
        <v>60</v>
      </c>
      <c r="F56" s="50">
        <v>58</v>
      </c>
      <c r="G56" s="73">
        <v>61</v>
      </c>
      <c r="H56" s="60">
        <v>55</v>
      </c>
      <c r="I56" s="61">
        <f t="shared" si="3"/>
        <v>0.10909090909090909</v>
      </c>
      <c r="J56" s="50">
        <v>97</v>
      </c>
      <c r="K56" s="50">
        <v>59</v>
      </c>
      <c r="L56" s="62">
        <v>39</v>
      </c>
      <c r="M56" s="62">
        <v>53</v>
      </c>
    </row>
    <row r="57" spans="1:13" x14ac:dyDescent="0.3">
      <c r="A57" s="95" t="s">
        <v>8</v>
      </c>
      <c r="B57" s="63">
        <v>115</v>
      </c>
      <c r="C57" s="49">
        <v>108</v>
      </c>
      <c r="D57" s="50">
        <v>112</v>
      </c>
      <c r="E57" s="50">
        <v>109</v>
      </c>
      <c r="F57" s="50">
        <v>113</v>
      </c>
      <c r="G57" s="73">
        <v>120</v>
      </c>
      <c r="H57" s="60">
        <v>105</v>
      </c>
      <c r="I57" s="61">
        <f t="shared" si="3"/>
        <v>0.14285714285714285</v>
      </c>
      <c r="J57" s="50">
        <v>144</v>
      </c>
      <c r="K57" s="50">
        <v>38</v>
      </c>
      <c r="L57" s="62">
        <v>68</v>
      </c>
      <c r="M57" s="62">
        <v>116</v>
      </c>
    </row>
    <row r="58" spans="1:13" x14ac:dyDescent="0.3">
      <c r="A58" s="95" t="s">
        <v>7</v>
      </c>
      <c r="B58" s="76">
        <v>22</v>
      </c>
      <c r="C58" s="77">
        <v>32</v>
      </c>
      <c r="D58" s="78">
        <v>33</v>
      </c>
      <c r="E58" s="78">
        <v>30</v>
      </c>
      <c r="F58" s="78">
        <v>27</v>
      </c>
      <c r="G58" s="79">
        <v>25</v>
      </c>
      <c r="H58" s="80">
        <v>14</v>
      </c>
      <c r="I58" s="61">
        <f t="shared" si="3"/>
        <v>0.7857142857142857</v>
      </c>
      <c r="J58" s="81"/>
      <c r="K58" s="81"/>
      <c r="L58" s="82"/>
      <c r="M58" s="83">
        <v>24</v>
      </c>
    </row>
    <row r="59" spans="1:13" x14ac:dyDescent="0.3">
      <c r="A59" s="95" t="s">
        <v>6</v>
      </c>
      <c r="B59" s="76">
        <v>39</v>
      </c>
      <c r="C59" s="77">
        <v>40</v>
      </c>
      <c r="D59" s="78">
        <v>38</v>
      </c>
      <c r="E59" s="78">
        <v>35</v>
      </c>
      <c r="F59" s="78">
        <v>38</v>
      </c>
      <c r="G59" s="79">
        <v>39</v>
      </c>
      <c r="H59" s="80">
        <v>34</v>
      </c>
      <c r="I59" s="61">
        <f t="shared" si="3"/>
        <v>0.14705882352941177</v>
      </c>
      <c r="J59" s="78">
        <v>36</v>
      </c>
      <c r="K59" s="78">
        <v>23</v>
      </c>
      <c r="L59" s="83">
        <v>27</v>
      </c>
      <c r="M59" s="83">
        <v>39</v>
      </c>
    </row>
    <row r="60" spans="1:13" x14ac:dyDescent="0.3">
      <c r="A60" s="95" t="s">
        <v>5</v>
      </c>
      <c r="B60" s="75"/>
      <c r="C60" s="64"/>
      <c r="D60" s="65"/>
      <c r="E60" s="65"/>
      <c r="F60" s="65"/>
      <c r="G60" s="66"/>
      <c r="H60" s="67"/>
      <c r="I60" s="68"/>
      <c r="J60" s="70"/>
      <c r="K60" s="70"/>
      <c r="L60" s="71"/>
      <c r="M60" s="71"/>
    </row>
    <row r="61" spans="1:13" x14ac:dyDescent="0.3">
      <c r="A61" s="95" t="s">
        <v>4</v>
      </c>
      <c r="B61" s="63">
        <v>178</v>
      </c>
      <c r="C61" s="49">
        <v>185</v>
      </c>
      <c r="D61" s="50">
        <v>175</v>
      </c>
      <c r="E61" s="50">
        <v>167</v>
      </c>
      <c r="F61" s="50">
        <v>165</v>
      </c>
      <c r="G61" s="73">
        <v>158</v>
      </c>
      <c r="H61" s="60">
        <v>131</v>
      </c>
      <c r="I61" s="61">
        <f>(G61-H61)/H61</f>
        <v>0.20610687022900764</v>
      </c>
      <c r="J61" s="50">
        <v>205</v>
      </c>
      <c r="K61" s="50">
        <v>85</v>
      </c>
      <c r="L61" s="62">
        <v>106</v>
      </c>
      <c r="M61" s="62">
        <v>165</v>
      </c>
    </row>
    <row r="62" spans="1:13" x14ac:dyDescent="0.3">
      <c r="A62" s="95" t="s">
        <v>3</v>
      </c>
      <c r="B62" s="64"/>
      <c r="C62" s="64"/>
      <c r="D62" s="65"/>
      <c r="E62" s="65"/>
      <c r="F62" s="65"/>
      <c r="G62" s="66"/>
      <c r="H62" s="84"/>
      <c r="I62" s="85"/>
      <c r="J62" s="65"/>
      <c r="K62" s="65"/>
      <c r="L62" s="74"/>
      <c r="M62" s="74"/>
    </row>
    <row r="63" spans="1:13" x14ac:dyDescent="0.3">
      <c r="A63" s="95" t="s">
        <v>2</v>
      </c>
      <c r="B63" s="64"/>
      <c r="C63" s="64"/>
      <c r="D63" s="65"/>
      <c r="E63" s="65"/>
      <c r="F63" s="65"/>
      <c r="G63" s="66"/>
      <c r="H63" s="84"/>
      <c r="I63" s="85"/>
      <c r="J63" s="65"/>
      <c r="K63" s="65"/>
      <c r="L63" s="74"/>
      <c r="M63" s="74"/>
    </row>
    <row r="64" spans="1:13" ht="15" thickBot="1" x14ac:dyDescent="0.35">
      <c r="A64" s="95" t="s">
        <v>1</v>
      </c>
      <c r="B64" s="63">
        <v>114</v>
      </c>
      <c r="C64" s="49">
        <v>134</v>
      </c>
      <c r="D64" s="50">
        <v>121</v>
      </c>
      <c r="E64" s="50">
        <v>113</v>
      </c>
      <c r="F64" s="50">
        <v>112</v>
      </c>
      <c r="G64" s="73">
        <v>123</v>
      </c>
      <c r="H64" s="60">
        <v>127</v>
      </c>
      <c r="I64" s="272">
        <f>(G64-H64)/H64</f>
        <v>-3.1496062992125984E-2</v>
      </c>
      <c r="J64" s="50">
        <v>243</v>
      </c>
      <c r="K64" s="50">
        <v>83</v>
      </c>
      <c r="L64" s="62">
        <v>82</v>
      </c>
      <c r="M64" s="62">
        <v>122</v>
      </c>
    </row>
    <row r="65" spans="1:13" ht="15" thickBot="1" x14ac:dyDescent="0.35">
      <c r="A65" s="97" t="s">
        <v>0</v>
      </c>
      <c r="B65" s="86"/>
      <c r="C65" s="86"/>
      <c r="D65" s="87"/>
      <c r="E65" s="87"/>
      <c r="F65" s="87"/>
      <c r="G65" s="88"/>
      <c r="H65" s="89"/>
      <c r="I65" s="90"/>
      <c r="J65" s="91"/>
      <c r="K65" s="91"/>
      <c r="L65" s="92"/>
      <c r="M65" s="92"/>
    </row>
    <row r="66" spans="1:13" x14ac:dyDescent="0.3">
      <c r="B66" s="20"/>
    </row>
    <row r="67" spans="1:13" x14ac:dyDescent="0.3">
      <c r="B67" s="20"/>
    </row>
  </sheetData>
  <mergeCells count="5">
    <mergeCell ref="A1:A2"/>
    <mergeCell ref="B1:G1"/>
    <mergeCell ref="H2:I2"/>
    <mergeCell ref="H1:I1"/>
    <mergeCell ref="O7:P7"/>
  </mergeCells>
  <pageMargins left="0.25" right="0.25" top="0.75" bottom="0.75" header="0.3" footer="0.3"/>
  <pageSetup scale="59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6"/>
  <sheetViews>
    <sheetView showGridLines="0" topLeftCell="A19" zoomScaleNormal="100" workbookViewId="0">
      <selection activeCell="A53" sqref="A53"/>
    </sheetView>
  </sheetViews>
  <sheetFormatPr defaultColWidth="9.109375" defaultRowHeight="14.4" x14ac:dyDescent="0.3"/>
  <cols>
    <col min="1" max="1" width="28.88671875" style="134" customWidth="1"/>
    <col min="2" max="2" width="7.109375" style="134" customWidth="1"/>
    <col min="3" max="3" width="7.88671875" style="142" customWidth="1"/>
    <col min="4" max="4" width="7" style="142" customWidth="1"/>
    <col min="5" max="5" width="7.33203125" style="142" customWidth="1"/>
    <col min="6" max="6" width="7.44140625" style="142" customWidth="1"/>
    <col min="7" max="7" width="7.33203125" style="142" customWidth="1"/>
    <col min="8" max="8" width="14.109375" style="134" customWidth="1"/>
    <col min="9" max="9" width="12.5546875" style="134" customWidth="1"/>
    <col min="10" max="10" width="7.5546875" style="134" customWidth="1"/>
    <col min="11" max="11" width="7.6640625" style="134" customWidth="1"/>
    <col min="12" max="12" width="7.109375" style="134" customWidth="1"/>
    <col min="13" max="13" width="7.44140625" style="134" customWidth="1"/>
    <col min="14" max="16384" width="9.109375" style="134"/>
  </cols>
  <sheetData>
    <row r="1" spans="1:16" ht="15" thickBot="1" x14ac:dyDescent="0.35">
      <c r="A1" s="300" t="s">
        <v>70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</row>
    <row r="2" spans="1:16" x14ac:dyDescent="0.3">
      <c r="A2" s="135"/>
      <c r="B2" s="301" t="s">
        <v>118</v>
      </c>
      <c r="C2" s="302"/>
      <c r="D2" s="302"/>
      <c r="E2" s="302"/>
      <c r="F2" s="302"/>
      <c r="G2" s="302"/>
      <c r="H2" s="217"/>
      <c r="I2" s="136"/>
      <c r="J2" s="303" t="s">
        <v>69</v>
      </c>
      <c r="K2" s="304"/>
      <c r="L2" s="304"/>
      <c r="M2" s="305"/>
    </row>
    <row r="3" spans="1:16" s="142" customFormat="1" x14ac:dyDescent="0.3">
      <c r="A3" s="137"/>
      <c r="B3" s="138" t="s">
        <v>112</v>
      </c>
      <c r="C3" s="138" t="s">
        <v>110</v>
      </c>
      <c r="D3" s="138" t="s">
        <v>111</v>
      </c>
      <c r="E3" s="138" t="s">
        <v>50</v>
      </c>
      <c r="F3" s="138" t="s">
        <v>49</v>
      </c>
      <c r="G3" s="139" t="s">
        <v>48</v>
      </c>
      <c r="H3" s="298" t="s">
        <v>115</v>
      </c>
      <c r="I3" s="311"/>
      <c r="J3" s="210">
        <v>2020</v>
      </c>
      <c r="K3" s="140">
        <v>2021</v>
      </c>
      <c r="L3" s="140">
        <v>2022</v>
      </c>
      <c r="M3" s="141">
        <v>2023</v>
      </c>
    </row>
    <row r="4" spans="1:16" s="142" customFormat="1" x14ac:dyDescent="0.3">
      <c r="A4" s="127" t="s">
        <v>68</v>
      </c>
      <c r="B4" s="143">
        <f t="shared" ref="B4:H4" si="0">(B6+B9+B14)</f>
        <v>1184</v>
      </c>
      <c r="C4" s="144">
        <f t="shared" si="0"/>
        <v>1245</v>
      </c>
      <c r="D4" s="145">
        <f t="shared" si="0"/>
        <v>1127</v>
      </c>
      <c r="E4" s="144">
        <f t="shared" si="0"/>
        <v>1233</v>
      </c>
      <c r="F4" s="146">
        <f t="shared" si="0"/>
        <v>1047</v>
      </c>
      <c r="G4" s="213">
        <f t="shared" si="0"/>
        <v>1015</v>
      </c>
      <c r="H4" s="218">
        <f t="shared" si="0"/>
        <v>1174</v>
      </c>
      <c r="I4" s="147">
        <f>(G4-H4)/H4</f>
        <v>-0.13543441226575809</v>
      </c>
      <c r="J4" s="148">
        <f>(J6+J9+J14)</f>
        <v>2046</v>
      </c>
      <c r="K4" s="146">
        <f>(K6+K9+K14)</f>
        <v>1226</v>
      </c>
      <c r="L4" s="149">
        <f>(L6+L9+L14)</f>
        <v>1091</v>
      </c>
      <c r="M4" s="150">
        <f>(M6+M9+M14)</f>
        <v>1277</v>
      </c>
    </row>
    <row r="5" spans="1:16" x14ac:dyDescent="0.3">
      <c r="A5" s="128"/>
      <c r="B5" s="152"/>
      <c r="C5" s="153"/>
      <c r="D5" s="154"/>
      <c r="E5" s="153"/>
      <c r="F5" s="155"/>
      <c r="G5" s="214"/>
      <c r="H5" s="219"/>
      <c r="I5" s="156"/>
      <c r="J5" s="157"/>
      <c r="K5" s="158"/>
      <c r="L5" s="159"/>
      <c r="M5" s="160"/>
    </row>
    <row r="6" spans="1:16" s="142" customFormat="1" x14ac:dyDescent="0.3">
      <c r="A6" s="130" t="s">
        <v>67</v>
      </c>
      <c r="B6" s="161">
        <v>1184</v>
      </c>
      <c r="C6" s="154">
        <v>1245</v>
      </c>
      <c r="D6" s="154">
        <v>1127</v>
      </c>
      <c r="E6" s="153">
        <v>1233</v>
      </c>
      <c r="F6" s="155">
        <v>1047</v>
      </c>
      <c r="G6" s="214">
        <v>1015</v>
      </c>
      <c r="H6" s="200">
        <v>1174</v>
      </c>
      <c r="I6" s="162">
        <f>(G6-H6)/H6</f>
        <v>-0.13543441226575809</v>
      </c>
      <c r="J6" s="163">
        <v>1579</v>
      </c>
      <c r="K6" s="161">
        <v>1053</v>
      </c>
      <c r="L6" s="161">
        <f>SUM(L7:L7)</f>
        <v>1091</v>
      </c>
      <c r="M6" s="164">
        <f>+M7</f>
        <v>1277</v>
      </c>
    </row>
    <row r="7" spans="1:16" s="142" customFormat="1" x14ac:dyDescent="0.3">
      <c r="A7" s="129" t="s">
        <v>34</v>
      </c>
      <c r="B7" s="161">
        <v>1184</v>
      </c>
      <c r="C7" s="154">
        <v>1245</v>
      </c>
      <c r="D7" s="153">
        <v>1127</v>
      </c>
      <c r="E7" s="153">
        <v>1233</v>
      </c>
      <c r="F7" s="161">
        <v>1047</v>
      </c>
      <c r="G7" s="214">
        <v>1015</v>
      </c>
      <c r="H7" s="200">
        <v>1174</v>
      </c>
      <c r="I7" s="162"/>
      <c r="J7" s="163">
        <v>1579</v>
      </c>
      <c r="K7" s="161">
        <v>1053</v>
      </c>
      <c r="L7" s="161">
        <v>1091</v>
      </c>
      <c r="M7" s="164">
        <v>1277</v>
      </c>
    </row>
    <row r="8" spans="1:16" x14ac:dyDescent="0.3">
      <c r="A8" s="129"/>
      <c r="B8" s="159"/>
      <c r="C8" s="155"/>
      <c r="D8" s="161"/>
      <c r="E8" s="165"/>
      <c r="F8" s="161"/>
      <c r="G8" s="215"/>
      <c r="H8" s="157"/>
      <c r="I8" s="166"/>
      <c r="J8" s="157"/>
      <c r="K8" s="159"/>
      <c r="L8" s="159"/>
      <c r="M8" s="167"/>
    </row>
    <row r="9" spans="1:16" x14ac:dyDescent="0.3">
      <c r="A9" s="130" t="s">
        <v>66</v>
      </c>
      <c r="B9" s="159"/>
      <c r="C9" s="155"/>
      <c r="D9" s="161"/>
      <c r="E9" s="165"/>
      <c r="F9" s="161"/>
      <c r="G9" s="215"/>
      <c r="H9" s="157"/>
      <c r="I9" s="166"/>
      <c r="J9" s="157"/>
      <c r="K9" s="159"/>
      <c r="L9" s="159"/>
      <c r="M9" s="167"/>
    </row>
    <row r="10" spans="1:16" x14ac:dyDescent="0.3">
      <c r="A10" s="129" t="s">
        <v>34</v>
      </c>
      <c r="B10" s="159"/>
      <c r="C10" s="155"/>
      <c r="D10" s="161"/>
      <c r="E10" s="165"/>
      <c r="F10" s="161"/>
      <c r="G10" s="215"/>
      <c r="H10" s="157"/>
      <c r="I10" s="166"/>
      <c r="J10" s="157"/>
      <c r="K10" s="159"/>
      <c r="L10" s="159"/>
      <c r="M10" s="167"/>
      <c r="P10" s="168"/>
    </row>
    <row r="11" spans="1:16" x14ac:dyDescent="0.3">
      <c r="A11" s="129"/>
      <c r="B11" s="159"/>
      <c r="C11" s="155"/>
      <c r="D11" s="161"/>
      <c r="E11" s="165"/>
      <c r="F11" s="161"/>
      <c r="G11" s="215"/>
      <c r="H11" s="157"/>
      <c r="I11" s="166"/>
      <c r="J11" s="157"/>
      <c r="K11" s="159"/>
      <c r="L11" s="159"/>
      <c r="M11" s="167"/>
    </row>
    <row r="12" spans="1:16" x14ac:dyDescent="0.3">
      <c r="A12" s="129" t="s">
        <v>65</v>
      </c>
      <c r="B12" s="159"/>
      <c r="C12" s="161"/>
      <c r="D12" s="161"/>
      <c r="E12" s="165"/>
      <c r="F12" s="161"/>
      <c r="G12" s="215"/>
      <c r="H12" s="157"/>
      <c r="I12" s="166"/>
      <c r="J12" s="157"/>
      <c r="K12" s="159"/>
      <c r="L12" s="159"/>
      <c r="M12" s="167"/>
    </row>
    <row r="13" spans="1:16" x14ac:dyDescent="0.3">
      <c r="A13" s="129"/>
      <c r="B13" s="159"/>
      <c r="C13" s="161"/>
      <c r="D13" s="161"/>
      <c r="E13" s="165"/>
      <c r="F13" s="161"/>
      <c r="G13" s="215"/>
      <c r="H13" s="157"/>
      <c r="I13" s="166"/>
      <c r="J13" s="157"/>
      <c r="K13" s="159"/>
      <c r="L13" s="159"/>
      <c r="M13" s="167"/>
    </row>
    <row r="14" spans="1:16" s="142" customFormat="1" x14ac:dyDescent="0.3">
      <c r="A14" s="130" t="s">
        <v>64</v>
      </c>
      <c r="B14" s="161"/>
      <c r="C14" s="161"/>
      <c r="D14" s="161"/>
      <c r="E14" s="165"/>
      <c r="F14" s="161"/>
      <c r="G14" s="215"/>
      <c r="H14" s="163"/>
      <c r="I14" s="169"/>
      <c r="J14" s="163">
        <f>SUM(J15:J16)</f>
        <v>467</v>
      </c>
      <c r="K14" s="161">
        <f>SUM(K15:K16)</f>
        <v>173</v>
      </c>
      <c r="L14" s="161"/>
      <c r="M14" s="164"/>
    </row>
    <row r="15" spans="1:16" s="142" customFormat="1" x14ac:dyDescent="0.3">
      <c r="A15" s="129" t="s">
        <v>34</v>
      </c>
      <c r="B15" s="161"/>
      <c r="C15" s="161"/>
      <c r="D15" s="161"/>
      <c r="E15" s="165"/>
      <c r="F15" s="161"/>
      <c r="G15" s="215"/>
      <c r="H15" s="163"/>
      <c r="I15" s="169"/>
      <c r="J15" s="163">
        <v>467</v>
      </c>
      <c r="K15" s="161">
        <v>173</v>
      </c>
      <c r="L15" s="161"/>
      <c r="M15" s="164"/>
    </row>
    <row r="16" spans="1:16" ht="15" thickBot="1" x14ac:dyDescent="0.35">
      <c r="A16" s="131"/>
      <c r="B16" s="170"/>
      <c r="C16" s="171"/>
      <c r="D16" s="171"/>
      <c r="E16" s="172"/>
      <c r="F16" s="171"/>
      <c r="G16" s="216"/>
      <c r="H16" s="202"/>
      <c r="I16" s="220"/>
      <c r="J16" s="202"/>
      <c r="K16" s="211"/>
      <c r="L16" s="211"/>
      <c r="M16" s="212"/>
    </row>
    <row r="17" spans="1:13" ht="15" thickTop="1" x14ac:dyDescent="0.3">
      <c r="A17" s="173"/>
      <c r="B17" s="174"/>
      <c r="C17" s="175"/>
      <c r="D17" s="175"/>
      <c r="E17" s="175"/>
      <c r="F17" s="175"/>
      <c r="G17" s="175"/>
      <c r="H17" s="174"/>
      <c r="I17" s="174"/>
      <c r="J17" s="174"/>
      <c r="K17" s="174"/>
      <c r="L17" s="174"/>
      <c r="M17" s="176"/>
    </row>
    <row r="18" spans="1:13" x14ac:dyDescent="0.3">
      <c r="A18" s="173"/>
      <c r="B18" s="174"/>
      <c r="C18" s="175"/>
      <c r="D18" s="175"/>
      <c r="E18" s="175"/>
      <c r="F18" s="175"/>
      <c r="G18" s="175"/>
      <c r="H18" s="174"/>
      <c r="I18" s="174"/>
      <c r="J18" s="174"/>
      <c r="K18" s="174"/>
      <c r="L18" s="174"/>
      <c r="M18" s="176"/>
    </row>
    <row r="19" spans="1:13" x14ac:dyDescent="0.3">
      <c r="A19" s="173"/>
      <c r="B19" s="174"/>
      <c r="C19" s="175"/>
      <c r="D19" s="175"/>
      <c r="E19" s="175"/>
      <c r="F19" s="175"/>
      <c r="G19" s="175"/>
      <c r="H19" s="174"/>
      <c r="I19" s="174"/>
      <c r="J19" s="174"/>
      <c r="K19" s="174"/>
      <c r="L19" s="174"/>
      <c r="M19" s="176"/>
    </row>
    <row r="20" spans="1:13" x14ac:dyDescent="0.3">
      <c r="A20" s="173"/>
      <c r="B20" s="174"/>
      <c r="C20" s="175"/>
      <c r="D20" s="175"/>
      <c r="E20" s="175"/>
      <c r="F20" s="175"/>
      <c r="G20" s="177"/>
      <c r="H20" s="174"/>
      <c r="I20" s="174"/>
      <c r="J20" s="174"/>
      <c r="K20" s="178"/>
      <c r="L20" s="174"/>
      <c r="M20" s="176"/>
    </row>
    <row r="21" spans="1:13" x14ac:dyDescent="0.3">
      <c r="A21" s="173"/>
      <c r="B21" s="174"/>
      <c r="C21" s="175"/>
      <c r="D21" s="175"/>
      <c r="E21" s="175"/>
      <c r="F21" s="175"/>
      <c r="G21" s="175"/>
      <c r="H21" s="174"/>
      <c r="I21" s="174"/>
      <c r="J21" s="174"/>
      <c r="K21" s="174"/>
      <c r="L21" s="174"/>
      <c r="M21" s="176"/>
    </row>
    <row r="22" spans="1:13" ht="15" thickBot="1" x14ac:dyDescent="0.35">
      <c r="A22" s="300" t="s">
        <v>63</v>
      </c>
      <c r="B22" s="300"/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300"/>
    </row>
    <row r="23" spans="1:13" x14ac:dyDescent="0.3">
      <c r="A23" s="135"/>
      <c r="B23" s="306" t="s">
        <v>117</v>
      </c>
      <c r="C23" s="307"/>
      <c r="D23" s="307"/>
      <c r="E23" s="307"/>
      <c r="F23" s="307"/>
      <c r="G23" s="307"/>
      <c r="H23" s="312"/>
      <c r="I23" s="313"/>
      <c r="J23" s="308" t="s">
        <v>62</v>
      </c>
      <c r="K23" s="309"/>
      <c r="L23" s="309"/>
      <c r="M23" s="310"/>
    </row>
    <row r="24" spans="1:13" s="142" customFormat="1" x14ac:dyDescent="0.3">
      <c r="A24" s="137"/>
      <c r="B24" s="138" t="s">
        <v>112</v>
      </c>
      <c r="C24" s="138" t="s">
        <v>110</v>
      </c>
      <c r="D24" s="138" t="s">
        <v>111</v>
      </c>
      <c r="E24" s="138" t="s">
        <v>50</v>
      </c>
      <c r="F24" s="138" t="s">
        <v>49</v>
      </c>
      <c r="G24" s="138" t="s">
        <v>48</v>
      </c>
      <c r="H24" s="298" t="s">
        <v>115</v>
      </c>
      <c r="I24" s="299"/>
      <c r="J24" s="179">
        <v>2020</v>
      </c>
      <c r="K24" s="138">
        <v>2021</v>
      </c>
      <c r="L24" s="138">
        <v>2022</v>
      </c>
      <c r="M24" s="180">
        <v>2023</v>
      </c>
    </row>
    <row r="25" spans="1:13" x14ac:dyDescent="0.3">
      <c r="A25" s="151"/>
      <c r="B25" s="181"/>
      <c r="C25" s="155"/>
      <c r="D25" s="182"/>
      <c r="E25" s="183"/>
      <c r="F25" s="184"/>
      <c r="G25" s="185"/>
      <c r="H25" s="186"/>
      <c r="I25" s="187"/>
      <c r="J25" s="188"/>
      <c r="K25" s="189"/>
      <c r="L25" s="190"/>
      <c r="M25" s="191"/>
    </row>
    <row r="26" spans="1:13" s="142" customFormat="1" x14ac:dyDescent="0.3">
      <c r="A26" s="132" t="s">
        <v>61</v>
      </c>
      <c r="B26" s="183">
        <f t="shared" ref="B26:H26" si="1">SUM(B28:B33)</f>
        <v>13407</v>
      </c>
      <c r="C26" s="182">
        <f t="shared" si="1"/>
        <v>13309</v>
      </c>
      <c r="D26" s="185">
        <f t="shared" si="1"/>
        <v>13302</v>
      </c>
      <c r="E26" s="183">
        <f t="shared" si="1"/>
        <v>13374</v>
      </c>
      <c r="F26" s="183">
        <f t="shared" si="1"/>
        <v>13231</v>
      </c>
      <c r="G26" s="185">
        <f t="shared" si="1"/>
        <v>12716</v>
      </c>
      <c r="H26" s="193">
        <f t="shared" si="1"/>
        <v>13183</v>
      </c>
      <c r="I26" s="194">
        <f>(G26-H26)/H26</f>
        <v>-3.5424410225290144E-2</v>
      </c>
      <c r="J26" s="192">
        <f>SUM(J28:J33)</f>
        <v>16702</v>
      </c>
      <c r="K26" s="182">
        <f>SUM(K28:K33)</f>
        <v>12131</v>
      </c>
      <c r="L26" s="182">
        <f>SUM(L28:L33)</f>
        <v>12075</v>
      </c>
      <c r="M26" s="195">
        <f>SUM(M28:M33)</f>
        <v>13295</v>
      </c>
    </row>
    <row r="27" spans="1:13" x14ac:dyDescent="0.3">
      <c r="A27" s="128"/>
      <c r="B27" s="196"/>
      <c r="C27" s="155"/>
      <c r="D27" s="161"/>
      <c r="E27" s="161"/>
      <c r="F27" s="161"/>
      <c r="G27" s="152"/>
      <c r="H27" s="197"/>
      <c r="I27" s="198"/>
      <c r="J27" s="157"/>
      <c r="K27" s="158"/>
      <c r="L27" s="158"/>
      <c r="M27" s="167"/>
    </row>
    <row r="28" spans="1:13" s="142" customFormat="1" x14ac:dyDescent="0.3">
      <c r="A28" s="129" t="s">
        <v>60</v>
      </c>
      <c r="B28" s="161">
        <f>+Sheet1!B4</f>
        <v>778</v>
      </c>
      <c r="C28" s="161">
        <f>+Sheet1!C4</f>
        <v>655</v>
      </c>
      <c r="D28" s="161">
        <f>+Sheet1!D4</f>
        <v>773</v>
      </c>
      <c r="E28" s="161">
        <f>+Sheet1!E4</f>
        <v>719</v>
      </c>
      <c r="F28" s="161">
        <f>+Sheet1!F4</f>
        <v>831</v>
      </c>
      <c r="G28" s="152">
        <f>+Sheet1!G4</f>
        <v>189</v>
      </c>
      <c r="H28" s="199">
        <f>+Sheet1!H4</f>
        <v>1297</v>
      </c>
      <c r="I28" s="194">
        <f t="shared" ref="I28:I33" si="2">(G28-H28)/H28</f>
        <v>-0.85427910562837317</v>
      </c>
      <c r="J28" s="163">
        <f>+Sheet1!J4</f>
        <v>554</v>
      </c>
      <c r="K28" s="155">
        <f>+Sheet1!K4</f>
        <v>679</v>
      </c>
      <c r="L28" s="155">
        <f>+Sheet1!L4</f>
        <v>1050</v>
      </c>
      <c r="M28" s="164">
        <f>+Sheet1!M4</f>
        <v>665</v>
      </c>
    </row>
    <row r="29" spans="1:13" s="142" customFormat="1" x14ac:dyDescent="0.3">
      <c r="A29" s="129" t="s">
        <v>59</v>
      </c>
      <c r="B29" s="161">
        <f>+Sheet1!B45</f>
        <v>982</v>
      </c>
      <c r="C29" s="161">
        <f>+Sheet1!C45</f>
        <v>1017</v>
      </c>
      <c r="D29" s="161">
        <f>+Sheet1!D45</f>
        <v>999</v>
      </c>
      <c r="E29" s="161">
        <f>+Sheet1!E45</f>
        <v>943</v>
      </c>
      <c r="F29" s="161">
        <f>+Sheet1!F45</f>
        <v>968</v>
      </c>
      <c r="G29" s="152">
        <f>+Sheet1!G45</f>
        <v>983</v>
      </c>
      <c r="H29" s="199">
        <f>+Sheet1!H45</f>
        <v>834</v>
      </c>
      <c r="I29" s="194">
        <f t="shared" si="2"/>
        <v>0.17865707434052758</v>
      </c>
      <c r="J29" s="163">
        <f>+Sheet1!J45</f>
        <v>1660</v>
      </c>
      <c r="K29" s="155">
        <f>+Sheet1!K45</f>
        <v>845</v>
      </c>
      <c r="L29" s="155">
        <f>+Sheet1!L45</f>
        <v>505</v>
      </c>
      <c r="M29" s="164">
        <f>+Sheet1!M45</f>
        <v>984</v>
      </c>
    </row>
    <row r="30" spans="1:13" s="142" customFormat="1" x14ac:dyDescent="0.3">
      <c r="A30" s="129" t="s">
        <v>58</v>
      </c>
      <c r="B30" s="153">
        <f>+Sheet1!B22+Sheet1!B26+Sheet1!B27+Sheet1!B42</f>
        <v>728</v>
      </c>
      <c r="C30" s="153">
        <f>+Sheet1!C27+Sheet1!C42+Sheet1!C22</f>
        <v>662</v>
      </c>
      <c r="D30" s="152">
        <f>+Sheet1!D22+Sheet1!D27+Sheet1!D42</f>
        <v>696</v>
      </c>
      <c r="E30" s="153">
        <f>+Sheet1!E22+Sheet1!E27+Sheet1!E42</f>
        <v>701</v>
      </c>
      <c r="F30" s="153">
        <f>+Sheet1!F22+Sheet1!F27+Sheet1!F42</f>
        <v>712</v>
      </c>
      <c r="G30" s="152">
        <f>+Sheet1!G22+Sheet1!G27+Sheet1!G42</f>
        <v>707</v>
      </c>
      <c r="H30" s="199">
        <f>+Sheet1!H11+Sheet1!H22+Sheet1!H27+Sheet1!H42</f>
        <v>631</v>
      </c>
      <c r="I30" s="194">
        <f t="shared" si="2"/>
        <v>0.12044374009508717</v>
      </c>
      <c r="J30" s="200">
        <f>+Sheet1!J11+Sheet1!J22+Sheet1!J26+Sheet1!J42+Sheet1!J16</f>
        <v>901</v>
      </c>
      <c r="K30" s="154">
        <f>+Sheet1!K11+Sheet1!K22+Sheet1!K26+Sheet1!K42+Sheet1!K16</f>
        <v>597</v>
      </c>
      <c r="L30" s="154">
        <f>+Sheet1!L11+Sheet1!L22+Sheet1!L26+Sheet1!L42+Sheet1!L16</f>
        <v>736</v>
      </c>
      <c r="M30" s="201">
        <f>+Sheet1!M11+Sheet1!M22+Sheet1!M27+Sheet1!M42</f>
        <v>708</v>
      </c>
    </row>
    <row r="31" spans="1:13" s="142" customFormat="1" x14ac:dyDescent="0.3">
      <c r="A31" s="129" t="s">
        <v>57</v>
      </c>
      <c r="B31" s="161">
        <f>+Sheet1!B7+Sheet1!B25+Sheet1!B29+Sheet1!B33+B7</f>
        <v>6413</v>
      </c>
      <c r="C31" s="161">
        <f>+Sheet1!C7+Sheet1!C25+Sheet1!C29+Sheet1!C33+C7</f>
        <v>6457</v>
      </c>
      <c r="D31" s="161">
        <f>+Sheet1!D7+Sheet1!D25+Sheet1!D29+Sheet1!D33+Sheet2!D7</f>
        <v>6317</v>
      </c>
      <c r="E31" s="161">
        <f>+Sheet1!E7+Sheet1!E25+Sheet1!E29+Sheet1!E33+Sheet2!E7</f>
        <v>6459</v>
      </c>
      <c r="F31" s="161">
        <f>+Sheet1!F7+Sheet1!F25+Sheet1!F29+Sheet1!F33+Sheet2!F7</f>
        <v>6244</v>
      </c>
      <c r="G31" s="152">
        <f>+Sheet1!G7+Sheet1!G29+Sheet1!G33+Sheet2!G6+Sheet1!G25</f>
        <v>6269</v>
      </c>
      <c r="H31" s="199">
        <f>+H7+Sheet1!H7+Sheet1!H25+Sheet1!H29+Sheet1!H33</f>
        <v>6088</v>
      </c>
      <c r="I31" s="194">
        <f t="shared" si="2"/>
        <v>2.9730617608409986E-2</v>
      </c>
      <c r="J31" s="200">
        <f>+Sheet1!J7+Sheet1!J25+Sheet1!J29+Sheet1!J31+Sheet1!J33+Sheet2!J7+J15</f>
        <v>8210</v>
      </c>
      <c r="K31" s="154">
        <f>+Sheet1!K7+Sheet1!K25+Sheet1!K29+Sheet1!K31+Sheet1!K33+Sheet2!K7+K15</f>
        <v>5684</v>
      </c>
      <c r="L31" s="154">
        <f>+Sheet1!L7+Sheet1!L25+Sheet1!L29+Sheet1!L31+Sheet1!L33+Sheet2!L7+L15</f>
        <v>5208</v>
      </c>
      <c r="M31" s="201">
        <f>+Sheet1!M7+Sheet1!M25+Sheet1!M29+Sheet1!M31+Sheet1!M33+Sheet2!M7+M15</f>
        <v>6421</v>
      </c>
    </row>
    <row r="32" spans="1:13" s="142" customFormat="1" x14ac:dyDescent="0.3">
      <c r="A32" s="129" t="s">
        <v>56</v>
      </c>
      <c r="B32" s="161">
        <f>+Sheet1!B10+Sheet1!B18+Sheet1!B21+Sheet1!B36</f>
        <v>4224</v>
      </c>
      <c r="C32" s="161">
        <f>+Sheet1!C10+Sheet1!C18+Sheet1!C21+Sheet1!C36</f>
        <v>4187</v>
      </c>
      <c r="D32" s="161">
        <f>+Sheet1!D10+Sheet1!D18+Sheet1!D21+Sheet1!D36</f>
        <v>4197</v>
      </c>
      <c r="E32" s="161">
        <f>+Sheet1!E10+Sheet1!E18+Sheet1!E21+Sheet1!E36</f>
        <v>4238</v>
      </c>
      <c r="F32" s="161">
        <f>+Sheet1!F10+Sheet1!F18+Sheet1!F21+Sheet1!F36</f>
        <v>4163</v>
      </c>
      <c r="G32" s="152">
        <f>+Sheet1!G10+Sheet1!G18+Sheet1!G21+Sheet1!G36</f>
        <v>4180</v>
      </c>
      <c r="H32" s="199">
        <f>+Sheet1!H10+Sheet1!H18+Sheet1!H21+Sheet1!H36</f>
        <v>3965</v>
      </c>
      <c r="I32" s="194">
        <f t="shared" si="2"/>
        <v>5.4224464060529637E-2</v>
      </c>
      <c r="J32" s="163">
        <f>+Sheet1!J10+Sheet1!J18+Sheet1!J21+Sheet1!J36</f>
        <v>4290</v>
      </c>
      <c r="K32" s="155">
        <f>+Sheet1!K10+Sheet1!K18+Sheet1!K21+Sheet1!K36</f>
        <v>4034</v>
      </c>
      <c r="L32" s="155">
        <f>+Sheet1!L10+Sheet1!L18+Sheet1!L21+Sheet1!L36</f>
        <v>4146</v>
      </c>
      <c r="M32" s="164">
        <f>+Sheet1!M10+Sheet1!M18+Sheet1!M21+Sheet1!M36</f>
        <v>4194</v>
      </c>
    </row>
    <row r="33" spans="1:13" s="142" customFormat="1" ht="15" thickBot="1" x14ac:dyDescent="0.35">
      <c r="A33" s="133" t="s">
        <v>55</v>
      </c>
      <c r="B33" s="203">
        <f>+Sheet1!B12+Sheet1!B37+Sheet1!B39+Sheet1!B43</f>
        <v>282</v>
      </c>
      <c r="C33" s="203">
        <f>+Sheet1!C12+Sheet1!C37+Sheet1!C39+Sheet1!C43</f>
        <v>331</v>
      </c>
      <c r="D33" s="203">
        <v>320</v>
      </c>
      <c r="E33" s="203">
        <f>+Sheet1!E12+Sheet1!E39+Sheet1!E43</f>
        <v>314</v>
      </c>
      <c r="F33" s="203">
        <f>+Sheet1!F12+Sheet1!F39+Sheet1!F43</f>
        <v>313</v>
      </c>
      <c r="G33" s="204">
        <f>+Sheet1!G12+Sheet1!G37+Sheet1!G39+Sheet1!G43</f>
        <v>388</v>
      </c>
      <c r="H33" s="205">
        <f>+Sheet1!H12+Sheet1!H37+Sheet1!H39+Sheet1!H43</f>
        <v>368</v>
      </c>
      <c r="I33" s="206">
        <f t="shared" si="2"/>
        <v>5.434782608695652E-2</v>
      </c>
      <c r="J33" s="207">
        <f>+Sheet1!J12+Sheet1!J15+Sheet1!J37+Sheet1!J39+Sheet1!J43+Sheet1!J38</f>
        <v>1087</v>
      </c>
      <c r="K33" s="208">
        <f>+Sheet1!K12+Sheet1!K15+Sheet1!K37+Sheet1!K39+Sheet1!K43+Sheet1!K38</f>
        <v>292</v>
      </c>
      <c r="L33" s="208">
        <f>+Sheet1!L12+Sheet1!L15+Sheet1!L37+Sheet1!L39+Sheet1!L43+Sheet1!L38</f>
        <v>430</v>
      </c>
      <c r="M33" s="209">
        <f>+Sheet1!M12+Sheet1!M15+Sheet1!M37+Sheet1!M39+Sheet1!M43+Sheet1!M38</f>
        <v>323</v>
      </c>
    </row>
    <row r="34" spans="1:13" x14ac:dyDescent="0.3">
      <c r="A34" s="173"/>
      <c r="B34" s="174"/>
      <c r="C34" s="175"/>
      <c r="D34" s="175"/>
      <c r="E34" s="175"/>
      <c r="F34" s="175"/>
      <c r="G34" s="175"/>
      <c r="H34" s="174"/>
      <c r="I34" s="174"/>
      <c r="J34" s="174"/>
      <c r="K34" s="174"/>
      <c r="L34" s="174"/>
      <c r="M34" s="176"/>
    </row>
    <row r="35" spans="1:13" x14ac:dyDescent="0.3">
      <c r="A35" s="173" t="s">
        <v>54</v>
      </c>
      <c r="B35" s="174"/>
      <c r="C35" s="175"/>
      <c r="D35" s="175"/>
      <c r="E35" s="175"/>
      <c r="F35" s="175"/>
      <c r="G35" s="175"/>
      <c r="H35" s="174"/>
      <c r="I35" s="174"/>
      <c r="J35" s="174"/>
      <c r="K35" s="174"/>
      <c r="L35" s="174"/>
      <c r="M35" s="176"/>
    </row>
    <row r="36" spans="1:13" x14ac:dyDescent="0.3">
      <c r="A36" s="173" t="s">
        <v>53</v>
      </c>
      <c r="B36" s="174"/>
      <c r="C36" s="175"/>
      <c r="D36" s="175"/>
      <c r="E36" s="175"/>
      <c r="F36" s="175"/>
      <c r="G36" s="175"/>
      <c r="H36" s="174"/>
      <c r="I36" s="174"/>
      <c r="J36" s="174"/>
      <c r="K36" s="174"/>
      <c r="L36" s="174"/>
      <c r="M36" s="176"/>
    </row>
  </sheetData>
  <mergeCells count="9">
    <mergeCell ref="H24:I24"/>
    <mergeCell ref="A1:M1"/>
    <mergeCell ref="B2:G2"/>
    <mergeCell ref="J2:M2"/>
    <mergeCell ref="A22:M22"/>
    <mergeCell ref="B23:G23"/>
    <mergeCell ref="J23:M23"/>
    <mergeCell ref="H3:I3"/>
    <mergeCell ref="H23:I23"/>
  </mergeCells>
  <pageMargins left="0.25" right="0.25" top="0.75" bottom="0.75" header="0.3" footer="0.3"/>
  <pageSetup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9"/>
  <sheetViews>
    <sheetView showGridLines="0" topLeftCell="A19" zoomScaleNormal="100" workbookViewId="0">
      <selection activeCell="A53" sqref="A53"/>
    </sheetView>
  </sheetViews>
  <sheetFormatPr defaultColWidth="9.109375" defaultRowHeight="14.4" x14ac:dyDescent="0.3"/>
  <cols>
    <col min="1" max="1" width="21.33203125" style="134" customWidth="1"/>
    <col min="2" max="6" width="9.109375" style="142"/>
    <col min="7" max="16384" width="9.109375" style="134"/>
  </cols>
  <sheetData>
    <row r="1" spans="1:11" ht="15" thickBot="1" x14ac:dyDescent="0.35">
      <c r="A1" s="314" t="s">
        <v>116</v>
      </c>
      <c r="B1" s="314"/>
      <c r="C1" s="314"/>
      <c r="D1" s="314"/>
      <c r="E1" s="314"/>
      <c r="F1" s="314"/>
      <c r="G1" s="314"/>
      <c r="H1" s="314"/>
      <c r="I1" s="314"/>
    </row>
    <row r="2" spans="1:11" x14ac:dyDescent="0.3">
      <c r="A2" s="221"/>
      <c r="B2" s="222" t="s">
        <v>113</v>
      </c>
      <c r="C2" s="223" t="s">
        <v>110</v>
      </c>
      <c r="D2" s="224" t="s">
        <v>111</v>
      </c>
      <c r="E2" s="224" t="s">
        <v>50</v>
      </c>
      <c r="F2" s="225" t="s">
        <v>49</v>
      </c>
      <c r="G2" s="225" t="s">
        <v>48</v>
      </c>
      <c r="H2" s="316">
        <v>44896</v>
      </c>
      <c r="I2" s="317"/>
    </row>
    <row r="3" spans="1:11" x14ac:dyDescent="0.3">
      <c r="A3" s="163" t="s">
        <v>84</v>
      </c>
      <c r="B3" s="226">
        <v>563</v>
      </c>
      <c r="C3" s="227">
        <v>478</v>
      </c>
      <c r="D3" s="228">
        <v>488</v>
      </c>
      <c r="E3" s="228">
        <v>556</v>
      </c>
      <c r="F3" s="228">
        <v>421</v>
      </c>
      <c r="G3" s="229">
        <v>252</v>
      </c>
      <c r="H3" s="230">
        <v>664</v>
      </c>
      <c r="I3" s="231">
        <f>(G3-H3)/H3</f>
        <v>-0.62048192771084343</v>
      </c>
    </row>
    <row r="4" spans="1:11" x14ac:dyDescent="0.3">
      <c r="A4" s="163"/>
      <c r="B4" s="232"/>
      <c r="C4" s="155"/>
      <c r="D4" s="161"/>
      <c r="E4" s="161"/>
      <c r="F4" s="161"/>
      <c r="G4" s="233"/>
      <c r="H4" s="199"/>
      <c r="I4" s="234"/>
    </row>
    <row r="5" spans="1:11" x14ac:dyDescent="0.3">
      <c r="A5" s="163" t="s">
        <v>76</v>
      </c>
      <c r="B5" s="232">
        <v>451</v>
      </c>
      <c r="C5" s="155">
        <f>C7+C11+C13</f>
        <v>576</v>
      </c>
      <c r="D5" s="161">
        <f>D7+D11+D13</f>
        <v>495</v>
      </c>
      <c r="E5" s="161">
        <f>E7+E11+E13</f>
        <v>484</v>
      </c>
      <c r="F5" s="161">
        <f>F7+F11+F13</f>
        <v>564</v>
      </c>
      <c r="G5" s="215">
        <f>G7+G11+G13</f>
        <v>432</v>
      </c>
      <c r="H5" s="199">
        <v>283</v>
      </c>
      <c r="I5" s="231">
        <f>(G5-H5)/H5</f>
        <v>0.52650176678445226</v>
      </c>
    </row>
    <row r="6" spans="1:11" x14ac:dyDescent="0.3">
      <c r="A6" s="163"/>
      <c r="B6" s="235"/>
      <c r="C6" s="236"/>
      <c r="D6" s="237"/>
      <c r="E6" s="237"/>
      <c r="F6" s="237"/>
      <c r="G6" s="238"/>
      <c r="H6" s="239"/>
      <c r="I6" s="234"/>
    </row>
    <row r="7" spans="1:11" x14ac:dyDescent="0.3">
      <c r="A7" s="163" t="s">
        <v>75</v>
      </c>
      <c r="B7" s="232">
        <v>163</v>
      </c>
      <c r="C7" s="155">
        <f t="shared" ref="C7:H7" si="0">SUM(C8:C9)</f>
        <v>245</v>
      </c>
      <c r="D7" s="161">
        <f t="shared" si="0"/>
        <v>177</v>
      </c>
      <c r="E7" s="161">
        <f t="shared" si="0"/>
        <v>194</v>
      </c>
      <c r="F7" s="161">
        <f t="shared" si="0"/>
        <v>196</v>
      </c>
      <c r="G7" s="215">
        <f t="shared" si="0"/>
        <v>164</v>
      </c>
      <c r="H7" s="199">
        <f t="shared" si="0"/>
        <v>174</v>
      </c>
      <c r="I7" s="231">
        <f>(G7-H7)/H7</f>
        <v>-5.7471264367816091E-2</v>
      </c>
    </row>
    <row r="8" spans="1:11" x14ac:dyDescent="0.3">
      <c r="A8" s="163" t="s">
        <v>80</v>
      </c>
      <c r="B8" s="240">
        <v>153</v>
      </c>
      <c r="C8" s="241">
        <v>230</v>
      </c>
      <c r="D8" s="242">
        <v>170</v>
      </c>
      <c r="E8" s="242">
        <v>188</v>
      </c>
      <c r="F8" s="242">
        <v>184</v>
      </c>
      <c r="G8" s="243">
        <v>153</v>
      </c>
      <c r="H8" s="244">
        <v>169</v>
      </c>
      <c r="I8" s="231">
        <f>(G8-H8)/H8</f>
        <v>-9.4674556213017749E-2</v>
      </c>
    </row>
    <row r="9" spans="1:11" x14ac:dyDescent="0.3">
      <c r="A9" s="163" t="s">
        <v>73</v>
      </c>
      <c r="B9" s="240">
        <v>10</v>
      </c>
      <c r="C9" s="241">
        <v>15</v>
      </c>
      <c r="D9" s="242">
        <v>7</v>
      </c>
      <c r="E9" s="242">
        <v>6</v>
      </c>
      <c r="F9" s="242">
        <v>12</v>
      </c>
      <c r="G9" s="243">
        <v>11</v>
      </c>
      <c r="H9" s="244">
        <v>5</v>
      </c>
      <c r="I9" s="231">
        <f>(G9-H9)/H9</f>
        <v>1.2</v>
      </c>
    </row>
    <row r="10" spans="1:11" x14ac:dyDescent="0.3">
      <c r="A10" s="163"/>
      <c r="B10" s="235"/>
      <c r="C10" s="236"/>
      <c r="D10" s="237"/>
      <c r="E10" s="237"/>
      <c r="F10" s="237"/>
      <c r="G10" s="238"/>
      <c r="H10" s="239"/>
      <c r="I10" s="234"/>
    </row>
    <row r="11" spans="1:11" x14ac:dyDescent="0.3">
      <c r="A11" s="163" t="s">
        <v>72</v>
      </c>
      <c r="B11" s="240">
        <v>231</v>
      </c>
      <c r="C11" s="241">
        <v>251</v>
      </c>
      <c r="D11" s="242">
        <v>251</v>
      </c>
      <c r="E11" s="242">
        <v>240</v>
      </c>
      <c r="F11" s="242">
        <v>300</v>
      </c>
      <c r="G11" s="243">
        <v>228</v>
      </c>
      <c r="H11" s="244">
        <v>57</v>
      </c>
      <c r="I11" s="231">
        <f>(G11-H11)/H11</f>
        <v>3</v>
      </c>
      <c r="K11" s="243"/>
    </row>
    <row r="12" spans="1:11" x14ac:dyDescent="0.3">
      <c r="A12" s="163"/>
      <c r="B12" s="240"/>
      <c r="C12" s="241"/>
      <c r="D12" s="242"/>
      <c r="E12" s="242"/>
      <c r="F12" s="242"/>
      <c r="G12" s="243"/>
      <c r="H12" s="239"/>
      <c r="I12" s="231"/>
    </row>
    <row r="13" spans="1:11" ht="15" thickBot="1" x14ac:dyDescent="0.35">
      <c r="A13" s="245" t="s">
        <v>83</v>
      </c>
      <c r="B13" s="246">
        <v>57</v>
      </c>
      <c r="C13" s="203">
        <v>80</v>
      </c>
      <c r="D13" s="247">
        <v>67</v>
      </c>
      <c r="E13" s="247">
        <v>50</v>
      </c>
      <c r="F13" s="247">
        <v>68</v>
      </c>
      <c r="G13" s="248">
        <v>40</v>
      </c>
      <c r="H13" s="205">
        <v>52</v>
      </c>
      <c r="I13" s="249">
        <f>(G13-H13)/H13</f>
        <v>-0.23076923076923078</v>
      </c>
    </row>
    <row r="14" spans="1:11" x14ac:dyDescent="0.3">
      <c r="A14" s="173"/>
      <c r="B14" s="175"/>
      <c r="C14" s="175"/>
      <c r="D14" s="175"/>
      <c r="E14" s="175"/>
      <c r="F14" s="175"/>
      <c r="G14" s="173"/>
      <c r="H14" s="173"/>
      <c r="I14" s="173"/>
    </row>
    <row r="15" spans="1:11" x14ac:dyDescent="0.3">
      <c r="A15" s="173"/>
      <c r="B15" s="175"/>
      <c r="C15" s="175"/>
      <c r="D15" s="175"/>
      <c r="E15" s="175"/>
      <c r="F15" s="175"/>
      <c r="G15" s="173"/>
      <c r="H15" s="173"/>
      <c r="I15" s="173"/>
    </row>
    <row r="16" spans="1:11" x14ac:dyDescent="0.3">
      <c r="A16" s="250" t="s">
        <v>82</v>
      </c>
      <c r="B16" s="251"/>
      <c r="C16" s="251"/>
      <c r="D16" s="251"/>
      <c r="E16" s="251"/>
      <c r="F16" s="251"/>
      <c r="G16" s="250"/>
      <c r="H16" s="173"/>
      <c r="I16" s="173"/>
    </row>
    <row r="17" spans="1:9" x14ac:dyDescent="0.3">
      <c r="A17" s="173"/>
      <c r="B17" s="175"/>
      <c r="C17" s="175"/>
      <c r="D17" s="175"/>
      <c r="E17" s="175"/>
      <c r="F17" s="175"/>
      <c r="G17" s="173"/>
      <c r="H17" s="173"/>
      <c r="I17" s="173"/>
    </row>
    <row r="18" spans="1:9" x14ac:dyDescent="0.3">
      <c r="A18" s="173"/>
      <c r="B18" s="175"/>
      <c r="C18" s="175"/>
      <c r="D18" s="175"/>
      <c r="E18" s="175"/>
      <c r="F18" s="175"/>
      <c r="G18" s="173"/>
      <c r="H18" s="173"/>
      <c r="I18" s="173"/>
    </row>
    <row r="19" spans="1:9" x14ac:dyDescent="0.3">
      <c r="A19" s="315" t="s">
        <v>81</v>
      </c>
      <c r="B19" s="315"/>
      <c r="C19" s="315"/>
      <c r="D19" s="315"/>
      <c r="E19" s="315"/>
      <c r="F19" s="315"/>
      <c r="G19" s="173"/>
      <c r="H19" s="173"/>
      <c r="I19" s="173"/>
    </row>
    <row r="20" spans="1:9" ht="15" thickBot="1" x14ac:dyDescent="0.35">
      <c r="A20" s="252"/>
      <c r="B20" s="175"/>
      <c r="C20" s="175"/>
      <c r="D20" s="175"/>
      <c r="E20" s="175"/>
      <c r="F20" s="175"/>
      <c r="G20" s="173"/>
      <c r="H20" s="173"/>
      <c r="I20" s="173"/>
    </row>
    <row r="21" spans="1:9" x14ac:dyDescent="0.3">
      <c r="A21" s="253"/>
      <c r="B21" s="224">
        <v>2019</v>
      </c>
      <c r="C21" s="224">
        <v>2020</v>
      </c>
      <c r="D21" s="224">
        <v>2021</v>
      </c>
      <c r="E21" s="224">
        <v>2022</v>
      </c>
      <c r="F21" s="254">
        <v>2023</v>
      </c>
      <c r="G21" s="255"/>
      <c r="H21" s="255"/>
      <c r="I21" s="255"/>
    </row>
    <row r="22" spans="1:9" x14ac:dyDescent="0.3">
      <c r="A22" s="256" t="s">
        <v>77</v>
      </c>
      <c r="B22" s="161">
        <v>7623</v>
      </c>
      <c r="C22" s="161">
        <v>5624</v>
      </c>
      <c r="D22" s="161">
        <v>4133</v>
      </c>
      <c r="E22" s="257">
        <v>5190</v>
      </c>
      <c r="F22" s="234">
        <v>5551</v>
      </c>
      <c r="G22" s="255"/>
      <c r="H22" s="255"/>
      <c r="I22" s="255"/>
    </row>
    <row r="23" spans="1:9" x14ac:dyDescent="0.3">
      <c r="A23" s="258"/>
      <c r="B23" s="161"/>
      <c r="C23" s="161"/>
      <c r="D23" s="161"/>
      <c r="E23" s="161"/>
      <c r="F23" s="234"/>
      <c r="G23" s="255"/>
      <c r="H23" s="255"/>
      <c r="I23" s="255"/>
    </row>
    <row r="24" spans="1:9" x14ac:dyDescent="0.3">
      <c r="A24" s="258" t="s">
        <v>76</v>
      </c>
      <c r="B24" s="161">
        <f>SUM(B26+B30+B32)</f>
        <v>8209</v>
      </c>
      <c r="C24" s="161">
        <f>SUM(C26+C30+C32)</f>
        <v>8090</v>
      </c>
      <c r="D24" s="161">
        <f>SUM(D26+D30+D32)</f>
        <v>8592</v>
      </c>
      <c r="E24" s="161">
        <f>SUM(E26+E30+E32)</f>
        <v>5491</v>
      </c>
      <c r="F24" s="234">
        <f>SUM(F26+F30+F32)</f>
        <v>4434</v>
      </c>
      <c r="G24" s="255"/>
      <c r="H24" s="255"/>
      <c r="I24" s="255"/>
    </row>
    <row r="25" spans="1:9" x14ac:dyDescent="0.3">
      <c r="A25" s="258"/>
      <c r="B25" s="161"/>
      <c r="C25" s="161"/>
      <c r="D25" s="161"/>
      <c r="E25" s="161"/>
      <c r="F25" s="234"/>
      <c r="G25" s="255"/>
      <c r="H25" s="255"/>
      <c r="I25" s="255"/>
    </row>
    <row r="26" spans="1:9" x14ac:dyDescent="0.3">
      <c r="A26" s="258" t="s">
        <v>75</v>
      </c>
      <c r="B26" s="161">
        <f>SUM(B27:B28)</f>
        <v>2403</v>
      </c>
      <c r="C26" s="161">
        <f>SUM(C27:C28)</f>
        <v>2587</v>
      </c>
      <c r="D26" s="161">
        <f>SUM(D27:D28)</f>
        <v>1810</v>
      </c>
      <c r="E26" s="161">
        <f>SUM(E27:E28)</f>
        <v>1605</v>
      </c>
      <c r="F26" s="234">
        <f>SUM(F27:F28)</f>
        <v>2125</v>
      </c>
      <c r="G26" s="255"/>
      <c r="H26" s="255"/>
      <c r="I26" s="255"/>
    </row>
    <row r="27" spans="1:9" x14ac:dyDescent="0.3">
      <c r="A27" s="258" t="s">
        <v>80</v>
      </c>
      <c r="B27" s="161">
        <v>2239</v>
      </c>
      <c r="C27" s="161">
        <v>2433</v>
      </c>
      <c r="D27" s="161">
        <v>1705</v>
      </c>
      <c r="E27" s="161">
        <v>1506</v>
      </c>
      <c r="F27" s="234">
        <v>2032</v>
      </c>
      <c r="G27" s="255"/>
      <c r="H27" s="255"/>
      <c r="I27" s="255"/>
    </row>
    <row r="28" spans="1:9" x14ac:dyDescent="0.3">
      <c r="A28" s="258" t="s">
        <v>73</v>
      </c>
      <c r="B28" s="161">
        <v>164</v>
      </c>
      <c r="C28" s="161">
        <v>154</v>
      </c>
      <c r="D28" s="161">
        <v>105</v>
      </c>
      <c r="E28" s="161">
        <v>99</v>
      </c>
      <c r="F28" s="234">
        <v>93</v>
      </c>
      <c r="G28" s="255"/>
      <c r="H28" s="255"/>
      <c r="I28" s="255"/>
    </row>
    <row r="29" spans="1:9" x14ac:dyDescent="0.3">
      <c r="A29" s="258"/>
      <c r="B29" s="161"/>
      <c r="C29" s="161"/>
      <c r="D29" s="161"/>
      <c r="E29" s="161"/>
      <c r="F29" s="234"/>
      <c r="G29" s="255"/>
      <c r="H29" s="255"/>
      <c r="I29" s="255"/>
    </row>
    <row r="30" spans="1:9" x14ac:dyDescent="0.3">
      <c r="A30" s="258" t="s">
        <v>72</v>
      </c>
      <c r="B30" s="161">
        <v>4559</v>
      </c>
      <c r="C30" s="161">
        <v>4375</v>
      </c>
      <c r="D30" s="161">
        <v>6059</v>
      </c>
      <c r="E30" s="161">
        <v>3147</v>
      </c>
      <c r="F30" s="234">
        <v>1601</v>
      </c>
      <c r="G30" s="255"/>
      <c r="H30" s="255"/>
      <c r="I30" s="255"/>
    </row>
    <row r="31" spans="1:9" x14ac:dyDescent="0.3">
      <c r="A31" s="259"/>
      <c r="B31" s="260"/>
      <c r="C31" s="260"/>
      <c r="D31" s="260"/>
      <c r="E31" s="260"/>
      <c r="F31" s="234"/>
      <c r="G31" s="255"/>
      <c r="H31" s="255"/>
      <c r="I31" s="255"/>
    </row>
    <row r="32" spans="1:9" ht="15" thickBot="1" x14ac:dyDescent="0.35">
      <c r="A32" s="261" t="s">
        <v>79</v>
      </c>
      <c r="B32" s="262">
        <v>1247</v>
      </c>
      <c r="C32" s="262">
        <v>1128</v>
      </c>
      <c r="D32" s="262">
        <v>723</v>
      </c>
      <c r="E32" s="262">
        <v>739</v>
      </c>
      <c r="F32" s="263">
        <v>708</v>
      </c>
      <c r="G32" s="255"/>
      <c r="H32" s="255"/>
      <c r="I32" s="255"/>
    </row>
    <row r="37" spans="1:13" ht="15" thickBot="1" x14ac:dyDescent="0.35">
      <c r="A37" s="300" t="s">
        <v>78</v>
      </c>
      <c r="B37" s="300"/>
      <c r="C37" s="300"/>
      <c r="D37" s="300"/>
      <c r="E37" s="300"/>
      <c r="F37" s="300"/>
    </row>
    <row r="38" spans="1:13" x14ac:dyDescent="0.3">
      <c r="A38" s="221"/>
      <c r="B38" s="224">
        <v>2019</v>
      </c>
      <c r="C38" s="224">
        <v>2020</v>
      </c>
      <c r="D38" s="224">
        <v>2021</v>
      </c>
      <c r="E38" s="224">
        <v>2022</v>
      </c>
      <c r="F38" s="254">
        <v>2023</v>
      </c>
    </row>
    <row r="39" spans="1:13" x14ac:dyDescent="0.3">
      <c r="A39" s="163" t="s">
        <v>77</v>
      </c>
      <c r="B39" s="257">
        <v>7468</v>
      </c>
      <c r="C39" s="257">
        <v>3997</v>
      </c>
      <c r="D39" s="257">
        <v>4581</v>
      </c>
      <c r="E39" s="257">
        <v>5520</v>
      </c>
      <c r="F39" s="264">
        <v>5508</v>
      </c>
      <c r="H39" s="168"/>
      <c r="I39" s="168"/>
      <c r="J39" s="168"/>
      <c r="K39" s="168"/>
      <c r="L39" s="168"/>
      <c r="M39" s="168"/>
    </row>
    <row r="40" spans="1:13" x14ac:dyDescent="0.3">
      <c r="A40" s="163"/>
      <c r="B40" s="161"/>
      <c r="C40" s="161"/>
      <c r="D40" s="161"/>
      <c r="E40" s="161"/>
      <c r="F40" s="234"/>
    </row>
    <row r="41" spans="1:13" x14ac:dyDescent="0.3">
      <c r="A41" s="163" t="s">
        <v>76</v>
      </c>
      <c r="B41" s="161">
        <f>SUM(B43+B47+B49)</f>
        <v>8248</v>
      </c>
      <c r="C41" s="161">
        <f>SUM(C43+C47+C49)</f>
        <v>9748</v>
      </c>
      <c r="D41" s="161">
        <f>SUM(D43+D47+D49)</f>
        <v>4798</v>
      </c>
      <c r="E41" s="161">
        <f>SUM(E43+E47+E49)</f>
        <v>5293</v>
      </c>
      <c r="F41" s="234">
        <v>5640</v>
      </c>
    </row>
    <row r="42" spans="1:13" x14ac:dyDescent="0.3">
      <c r="A42" s="163"/>
      <c r="B42" s="161"/>
      <c r="C42" s="161"/>
      <c r="D42" s="161"/>
      <c r="E42" s="161"/>
      <c r="F42" s="234"/>
    </row>
    <row r="43" spans="1:13" x14ac:dyDescent="0.3">
      <c r="A43" s="163" t="s">
        <v>75</v>
      </c>
      <c r="B43" s="161">
        <f>SUM(B44:B45)</f>
        <v>2459</v>
      </c>
      <c r="C43" s="161">
        <f>SUM(C44:C45)</f>
        <v>2554</v>
      </c>
      <c r="D43" s="161">
        <f>SUM(D44:D45)</f>
        <v>1399</v>
      </c>
      <c r="E43" s="161">
        <f>SUM(E44:E45)</f>
        <v>1825</v>
      </c>
      <c r="F43" s="234">
        <f>SUM(F44:F45)</f>
        <v>2240</v>
      </c>
    </row>
    <row r="44" spans="1:13" x14ac:dyDescent="0.3">
      <c r="A44" s="163" t="s">
        <v>74</v>
      </c>
      <c r="B44" s="161">
        <v>2301</v>
      </c>
      <c r="C44" s="161">
        <v>2402</v>
      </c>
      <c r="D44" s="161">
        <v>1310</v>
      </c>
      <c r="E44" s="161">
        <v>1721</v>
      </c>
      <c r="F44" s="234">
        <v>2148</v>
      </c>
    </row>
    <row r="45" spans="1:13" x14ac:dyDescent="0.3">
      <c r="A45" s="163" t="s">
        <v>73</v>
      </c>
      <c r="B45" s="161">
        <v>158</v>
      </c>
      <c r="C45" s="161">
        <v>152</v>
      </c>
      <c r="D45" s="161">
        <v>89</v>
      </c>
      <c r="E45" s="161">
        <v>104</v>
      </c>
      <c r="F45" s="234">
        <v>92</v>
      </c>
    </row>
    <row r="46" spans="1:13" x14ac:dyDescent="0.3">
      <c r="A46" s="163"/>
      <c r="B46" s="161"/>
      <c r="C46" s="161"/>
      <c r="D46" s="161"/>
      <c r="E46" s="161"/>
      <c r="F46" s="234"/>
    </row>
    <row r="47" spans="1:13" x14ac:dyDescent="0.3">
      <c r="A47" s="163" t="s">
        <v>72</v>
      </c>
      <c r="B47" s="161">
        <v>4491</v>
      </c>
      <c r="C47" s="161">
        <v>6330</v>
      </c>
      <c r="D47" s="161">
        <v>2725</v>
      </c>
      <c r="E47" s="161">
        <v>2683</v>
      </c>
      <c r="F47" s="234">
        <v>2698</v>
      </c>
    </row>
    <row r="48" spans="1:13" x14ac:dyDescent="0.3">
      <c r="A48" s="163"/>
      <c r="B48" s="161"/>
      <c r="C48" s="161"/>
      <c r="D48" s="161"/>
      <c r="E48" s="161"/>
      <c r="F48" s="234"/>
    </row>
    <row r="49" spans="1:6" ht="15" thickBot="1" x14ac:dyDescent="0.35">
      <c r="A49" s="265" t="s">
        <v>71</v>
      </c>
      <c r="B49" s="266">
        <v>1298</v>
      </c>
      <c r="C49" s="266">
        <v>864</v>
      </c>
      <c r="D49" s="266">
        <v>674</v>
      </c>
      <c r="E49" s="266">
        <v>785</v>
      </c>
      <c r="F49" s="263">
        <v>702</v>
      </c>
    </row>
  </sheetData>
  <mergeCells count="4">
    <mergeCell ref="A1:I1"/>
    <mergeCell ref="A19:F19"/>
    <mergeCell ref="A37:F37"/>
    <mergeCell ref="H2:I2"/>
  </mergeCells>
  <pageMargins left="0.7" right="0.7" top="0.75" bottom="0.75" header="0.3" footer="0.3"/>
  <pageSetup scale="6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57"/>
  <sheetViews>
    <sheetView tabSelected="1" zoomScaleNormal="100" workbookViewId="0">
      <selection activeCell="A53" sqref="A53"/>
    </sheetView>
  </sheetViews>
  <sheetFormatPr defaultRowHeight="14.4" x14ac:dyDescent="0.3"/>
  <cols>
    <col min="1" max="1" width="9.109375" customWidth="1"/>
    <col min="2" max="2" width="13.44140625" customWidth="1"/>
    <col min="3" max="3" width="15.44140625" customWidth="1"/>
    <col min="5" max="5" width="10.33203125" style="1" bestFit="1" customWidth="1"/>
    <col min="7" max="7" width="10.33203125" style="1" bestFit="1" customWidth="1"/>
    <col min="11" max="11" width="13.88671875" customWidth="1"/>
  </cols>
  <sheetData>
    <row r="1" spans="1:15" ht="15" thickTop="1" x14ac:dyDescent="0.3">
      <c r="A1" s="326" t="s">
        <v>105</v>
      </c>
      <c r="B1" s="327"/>
      <c r="C1" s="327"/>
      <c r="D1" s="327"/>
      <c r="E1" s="327"/>
      <c r="F1" s="327"/>
      <c r="G1" s="327"/>
      <c r="H1" s="327"/>
      <c r="I1" s="327"/>
      <c r="J1" s="327"/>
      <c r="K1" s="328"/>
    </row>
    <row r="2" spans="1:15" x14ac:dyDescent="0.3">
      <c r="A2" s="329" t="s">
        <v>104</v>
      </c>
      <c r="B2" s="330"/>
      <c r="C2" s="330"/>
      <c r="D2" s="330"/>
      <c r="E2" s="330"/>
      <c r="F2" s="330"/>
      <c r="G2" s="330"/>
      <c r="H2" s="330"/>
      <c r="I2" s="330"/>
      <c r="J2" s="330"/>
      <c r="K2" s="331"/>
    </row>
    <row r="3" spans="1:15" ht="15.6" x14ac:dyDescent="0.35">
      <c r="A3" s="111"/>
      <c r="B3" s="112"/>
      <c r="C3" s="112"/>
      <c r="D3" s="112"/>
      <c r="E3" s="278"/>
      <c r="F3" s="112"/>
      <c r="G3" s="278"/>
      <c r="H3" s="112"/>
      <c r="I3" s="112"/>
      <c r="J3" s="112"/>
      <c r="K3" s="113"/>
    </row>
    <row r="4" spans="1:15" ht="16.2" thickBot="1" x14ac:dyDescent="0.4">
      <c r="A4" s="114"/>
      <c r="B4" s="115"/>
      <c r="C4" s="115"/>
      <c r="D4" s="115"/>
      <c r="E4" s="278"/>
      <c r="F4" s="115"/>
      <c r="G4" s="278"/>
      <c r="H4" s="115"/>
      <c r="I4" s="115"/>
      <c r="J4" s="115"/>
      <c r="K4" s="116"/>
      <c r="M4" s="18"/>
      <c r="N4" s="18"/>
      <c r="O4" s="18"/>
    </row>
    <row r="5" spans="1:15" ht="15" thickTop="1" x14ac:dyDescent="0.3">
      <c r="A5" s="318" t="s">
        <v>103</v>
      </c>
      <c r="B5" s="319"/>
      <c r="C5" s="320"/>
      <c r="D5" s="320"/>
      <c r="E5" s="320"/>
      <c r="F5" s="320"/>
      <c r="G5" s="320"/>
      <c r="H5" s="320"/>
      <c r="I5" s="320"/>
      <c r="J5" s="319"/>
      <c r="K5" s="321"/>
      <c r="M5" s="18"/>
      <c r="N5" s="18"/>
      <c r="O5" s="18"/>
    </row>
    <row r="6" spans="1:15" ht="15" thickBot="1" x14ac:dyDescent="0.35">
      <c r="A6" s="322" t="s">
        <v>106</v>
      </c>
      <c r="B6" s="323"/>
      <c r="C6" s="324"/>
      <c r="D6" s="324"/>
      <c r="E6" s="324"/>
      <c r="F6" s="324"/>
      <c r="G6" s="324"/>
      <c r="H6" s="324"/>
      <c r="I6" s="324"/>
      <c r="J6" s="323"/>
      <c r="K6" s="325"/>
      <c r="M6" s="18"/>
      <c r="N6" s="18"/>
      <c r="O6" s="18"/>
    </row>
    <row r="7" spans="1:15" ht="16.2" thickTop="1" x14ac:dyDescent="0.35">
      <c r="A7" s="117" t="s">
        <v>102</v>
      </c>
      <c r="B7" s="115"/>
      <c r="C7" s="115"/>
      <c r="D7" s="115"/>
      <c r="E7" s="278"/>
      <c r="F7" s="115"/>
      <c r="G7" s="278"/>
      <c r="H7" s="115"/>
      <c r="I7" s="115"/>
      <c r="J7" s="115"/>
      <c r="K7" s="116"/>
    </row>
    <row r="8" spans="1:15" ht="15.6" x14ac:dyDescent="0.35">
      <c r="A8" s="17"/>
      <c r="B8" s="115"/>
      <c r="C8" s="118"/>
      <c r="D8" s="115"/>
      <c r="E8" s="278"/>
      <c r="F8" s="115"/>
      <c r="G8" s="278"/>
      <c r="H8" s="115"/>
      <c r="I8" s="115"/>
      <c r="J8" s="115"/>
      <c r="K8" s="116"/>
    </row>
    <row r="9" spans="1:15" x14ac:dyDescent="0.3">
      <c r="A9" s="318" t="s">
        <v>107</v>
      </c>
      <c r="B9" s="319"/>
      <c r="C9" s="319"/>
      <c r="D9" s="319"/>
      <c r="E9" s="319"/>
      <c r="F9" s="319"/>
      <c r="G9" s="319"/>
      <c r="H9" s="319"/>
      <c r="I9" s="319"/>
      <c r="J9" s="319"/>
      <c r="K9" s="321"/>
    </row>
    <row r="10" spans="1:15" x14ac:dyDescent="0.3">
      <c r="A10" s="273"/>
      <c r="B10" s="274"/>
      <c r="C10" s="274"/>
      <c r="D10" s="274"/>
      <c r="E10" s="274"/>
      <c r="F10" s="274"/>
      <c r="G10" s="274"/>
      <c r="H10" s="274"/>
      <c r="I10" s="274"/>
      <c r="J10" s="274"/>
      <c r="K10" s="275"/>
    </row>
    <row r="11" spans="1:15" x14ac:dyDescent="0.3">
      <c r="A11" s="286"/>
      <c r="B11" s="287"/>
      <c r="C11" s="287"/>
      <c r="D11" s="287"/>
      <c r="E11" s="287"/>
      <c r="F11" s="287"/>
      <c r="G11" s="287"/>
      <c r="H11" s="287"/>
      <c r="I11" s="287"/>
      <c r="J11" s="287"/>
      <c r="K11" s="288"/>
    </row>
    <row r="12" spans="1:15" ht="15.6" x14ac:dyDescent="0.35">
      <c r="A12" s="114"/>
      <c r="B12" s="335" t="s">
        <v>97</v>
      </c>
      <c r="C12" s="335"/>
      <c r="D12" s="115"/>
      <c r="E12" s="21">
        <v>2022</v>
      </c>
      <c r="F12" s="3"/>
      <c r="G12" s="16">
        <v>2023</v>
      </c>
      <c r="H12" s="335" t="s">
        <v>96</v>
      </c>
      <c r="I12" s="335"/>
      <c r="J12" s="115"/>
      <c r="K12" s="116"/>
    </row>
    <row r="13" spans="1:15" ht="15.6" x14ac:dyDescent="0.35">
      <c r="A13" s="114"/>
      <c r="B13" s="118"/>
      <c r="C13" s="276"/>
      <c r="D13" s="115"/>
      <c r="E13" s="16"/>
      <c r="F13" s="3"/>
      <c r="G13" s="16"/>
      <c r="H13" s="3"/>
      <c r="I13" s="115"/>
      <c r="J13" s="115"/>
      <c r="K13" s="116"/>
    </row>
    <row r="14" spans="1:15" ht="15.6" x14ac:dyDescent="0.35">
      <c r="A14" s="119"/>
      <c r="B14" s="336" t="s">
        <v>101</v>
      </c>
      <c r="C14" s="336"/>
      <c r="D14" s="7"/>
      <c r="E14" s="15">
        <f>+Sheet1!H3</f>
        <v>13183</v>
      </c>
      <c r="F14" s="7"/>
      <c r="G14" s="15">
        <f>+Sheet1!G3</f>
        <v>12716</v>
      </c>
      <c r="H14" s="8">
        <f>+Sheet1!I3</f>
        <v>-3.5424410225290144E-2</v>
      </c>
      <c r="I14" s="3" t="str">
        <f>IF(H14&gt;0,"increase",IF(H14&lt;0,"decrease","No change"))</f>
        <v>decrease</v>
      </c>
      <c r="J14" s="3"/>
      <c r="K14" s="116"/>
    </row>
    <row r="15" spans="1:15" ht="15.6" x14ac:dyDescent="0.35">
      <c r="A15" s="119"/>
      <c r="B15" s="333" t="s">
        <v>120</v>
      </c>
      <c r="C15" s="333"/>
      <c r="D15" s="9"/>
      <c r="E15" s="12">
        <f>+Sheet1!H4</f>
        <v>1297</v>
      </c>
      <c r="F15" s="9"/>
      <c r="G15" s="12">
        <f>+Sheet1!G4</f>
        <v>189</v>
      </c>
      <c r="H15" s="8">
        <f>+Sheet1!I4</f>
        <v>-0.85427910562837317</v>
      </c>
      <c r="I15" s="3" t="str">
        <f>IF(H15&gt;0,"increase",IF(H15&lt;0,"decrease","No change"))</f>
        <v>decrease</v>
      </c>
      <c r="J15" s="3"/>
      <c r="K15" s="116"/>
    </row>
    <row r="16" spans="1:15" ht="15.6" x14ac:dyDescent="0.35">
      <c r="A16" s="119"/>
      <c r="B16" s="333" t="s">
        <v>100</v>
      </c>
      <c r="C16" s="333"/>
      <c r="D16" s="9"/>
      <c r="E16" s="12">
        <f>+Sheet1!H5</f>
        <v>10712</v>
      </c>
      <c r="F16" s="9"/>
      <c r="G16" s="12">
        <f>+Sheet1!G5</f>
        <v>11512</v>
      </c>
      <c r="H16" s="8">
        <f>+Sheet1!I5</f>
        <v>7.468259895444361E-2</v>
      </c>
      <c r="I16" s="3" t="str">
        <f>IF(H16&gt;0,"increase",IF(H16&lt;0,"decrease","No change"))</f>
        <v>increase</v>
      </c>
      <c r="J16" s="3"/>
      <c r="K16" s="116"/>
    </row>
    <row r="17" spans="1:11" ht="15.6" x14ac:dyDescent="0.35">
      <c r="A17" s="14"/>
      <c r="B17" s="334" t="s">
        <v>99</v>
      </c>
      <c r="C17" s="334"/>
      <c r="D17" s="334"/>
      <c r="E17" s="12">
        <f>+Sheet2!H7</f>
        <v>1174</v>
      </c>
      <c r="F17" s="9"/>
      <c r="G17" s="12">
        <f>+Sheet2!G7</f>
        <v>1015</v>
      </c>
      <c r="H17" s="8">
        <f>+Sheet2!I4</f>
        <v>-0.13543441226575809</v>
      </c>
      <c r="I17" s="3" t="str">
        <f>IF(H17&gt;0,"increase",IF(H17&lt;0,"decrease","No change"))</f>
        <v>decrease</v>
      </c>
      <c r="J17" s="3"/>
      <c r="K17" s="116"/>
    </row>
    <row r="18" spans="1:11" ht="15.6" x14ac:dyDescent="0.35">
      <c r="A18" s="14"/>
      <c r="B18" s="277"/>
      <c r="C18" s="277"/>
      <c r="D18" s="277"/>
      <c r="E18" s="12"/>
      <c r="F18" s="9"/>
      <c r="G18" s="12"/>
      <c r="H18" s="8"/>
      <c r="I18" s="3"/>
      <c r="J18" s="3"/>
      <c r="K18" s="116"/>
    </row>
    <row r="19" spans="1:11" ht="15.6" x14ac:dyDescent="0.35">
      <c r="A19" s="114"/>
      <c r="B19" s="332"/>
      <c r="C19" s="332"/>
      <c r="D19" s="115"/>
      <c r="E19" s="12"/>
      <c r="F19" s="3"/>
      <c r="G19" s="12"/>
      <c r="H19" s="115"/>
      <c r="I19" s="115"/>
      <c r="J19" s="115"/>
      <c r="K19" s="116"/>
    </row>
    <row r="20" spans="1:11" x14ac:dyDescent="0.3">
      <c r="A20" s="318" t="s">
        <v>108</v>
      </c>
      <c r="B20" s="319"/>
      <c r="C20" s="319"/>
      <c r="D20" s="319"/>
      <c r="E20" s="319"/>
      <c r="F20" s="319"/>
      <c r="G20" s="319"/>
      <c r="H20" s="319"/>
      <c r="I20" s="319"/>
      <c r="J20" s="319"/>
      <c r="K20" s="321"/>
    </row>
    <row r="21" spans="1:11" x14ac:dyDescent="0.3">
      <c r="A21" s="273"/>
      <c r="B21" s="274"/>
      <c r="C21" s="274"/>
      <c r="D21" s="274"/>
      <c r="E21" s="274"/>
      <c r="F21" s="274"/>
      <c r="G21" s="274"/>
      <c r="H21" s="274"/>
      <c r="I21" s="274"/>
      <c r="J21" s="274"/>
      <c r="K21" s="275"/>
    </row>
    <row r="22" spans="1:11" ht="15.6" x14ac:dyDescent="0.35">
      <c r="A22" s="114"/>
      <c r="B22" s="115"/>
      <c r="C22" s="115"/>
      <c r="D22" s="115"/>
      <c r="E22" s="13"/>
      <c r="F22" s="6"/>
      <c r="G22" s="13"/>
      <c r="H22" s="3"/>
      <c r="I22" s="115"/>
      <c r="J22" s="115"/>
      <c r="K22" s="116"/>
    </row>
    <row r="23" spans="1:11" ht="15.6" x14ac:dyDescent="0.35">
      <c r="A23" s="114"/>
      <c r="B23" s="335" t="s">
        <v>97</v>
      </c>
      <c r="C23" s="335"/>
      <c r="D23" s="115"/>
      <c r="E23" s="13">
        <v>2022</v>
      </c>
      <c r="F23" s="6"/>
      <c r="G23" s="107">
        <v>2023</v>
      </c>
      <c r="H23" s="335" t="s">
        <v>96</v>
      </c>
      <c r="I23" s="335"/>
      <c r="J23" s="115"/>
      <c r="K23" s="116"/>
    </row>
    <row r="24" spans="1:11" ht="15.6" x14ac:dyDescent="0.35">
      <c r="A24" s="119"/>
      <c r="B24" s="332" t="s">
        <v>98</v>
      </c>
      <c r="C24" s="332"/>
      <c r="D24" s="9"/>
      <c r="E24" s="12">
        <f>+Sheet3!H3</f>
        <v>664</v>
      </c>
      <c r="F24" s="9"/>
      <c r="G24" s="12">
        <f>+Sheet3!G3</f>
        <v>252</v>
      </c>
      <c r="H24" s="11">
        <f>Sheet3!I3</f>
        <v>-0.62048192771084343</v>
      </c>
      <c r="I24" s="10" t="str">
        <f>IF(H24&gt;0,"increase",IF(H24&lt;0,"decrease","No change"))</f>
        <v>decrease</v>
      </c>
      <c r="J24" s="115"/>
      <c r="K24" s="116"/>
    </row>
    <row r="25" spans="1:11" ht="15.6" x14ac:dyDescent="0.35">
      <c r="A25" s="114"/>
      <c r="B25" s="115"/>
      <c r="C25" s="115"/>
      <c r="D25" s="115"/>
      <c r="E25" s="278"/>
      <c r="F25" s="115"/>
      <c r="G25" s="278"/>
      <c r="H25" s="115"/>
      <c r="I25" s="115"/>
      <c r="J25" s="115"/>
      <c r="K25" s="116"/>
    </row>
    <row r="26" spans="1:11" ht="15.6" x14ac:dyDescent="0.35">
      <c r="A26" s="114"/>
      <c r="B26" s="115"/>
      <c r="C26" s="115"/>
      <c r="D26" s="115"/>
      <c r="E26" s="278"/>
      <c r="F26" s="115"/>
      <c r="G26" s="278"/>
      <c r="H26" s="115"/>
      <c r="I26" s="115"/>
      <c r="J26" s="115"/>
      <c r="K26" s="116"/>
    </row>
    <row r="27" spans="1:11" x14ac:dyDescent="0.3">
      <c r="A27" s="318" t="s">
        <v>109</v>
      </c>
      <c r="B27" s="319"/>
      <c r="C27" s="319"/>
      <c r="D27" s="319"/>
      <c r="E27" s="319"/>
      <c r="F27" s="319"/>
      <c r="G27" s="319"/>
      <c r="H27" s="319"/>
      <c r="I27" s="319"/>
      <c r="J27" s="319"/>
      <c r="K27" s="321"/>
    </row>
    <row r="28" spans="1:11" x14ac:dyDescent="0.3">
      <c r="A28" s="273"/>
      <c r="B28" s="274"/>
      <c r="C28" s="274"/>
      <c r="D28" s="274"/>
      <c r="E28" s="274"/>
      <c r="F28" s="274"/>
      <c r="G28" s="274"/>
      <c r="H28" s="274"/>
      <c r="I28" s="274"/>
      <c r="J28" s="274"/>
      <c r="K28" s="275"/>
    </row>
    <row r="29" spans="1:11" ht="15.6" x14ac:dyDescent="0.35">
      <c r="A29" s="119"/>
      <c r="B29" s="335" t="s">
        <v>97</v>
      </c>
      <c r="C29" s="335"/>
      <c r="D29" s="115"/>
      <c r="E29" s="279">
        <v>2022</v>
      </c>
      <c r="F29" s="6"/>
      <c r="G29" s="107">
        <v>2023</v>
      </c>
      <c r="H29" s="335" t="s">
        <v>96</v>
      </c>
      <c r="I29" s="335"/>
      <c r="J29" s="115"/>
      <c r="K29" s="116"/>
    </row>
    <row r="30" spans="1:11" ht="15.6" x14ac:dyDescent="0.35">
      <c r="A30" s="119"/>
      <c r="B30" s="115"/>
      <c r="C30" s="115"/>
      <c r="D30" s="115"/>
      <c r="E30" s="280"/>
      <c r="F30" s="6"/>
      <c r="G30" s="282"/>
      <c r="H30" s="120"/>
      <c r="I30" s="115"/>
      <c r="J30" s="115"/>
      <c r="K30" s="116"/>
    </row>
    <row r="31" spans="1:11" ht="15.6" x14ac:dyDescent="0.35">
      <c r="A31" s="119"/>
      <c r="B31" s="333" t="s">
        <v>95</v>
      </c>
      <c r="C31" s="333"/>
      <c r="D31" s="9"/>
      <c r="E31" s="12">
        <f>+Sheet3!H8</f>
        <v>169</v>
      </c>
      <c r="F31" s="9"/>
      <c r="G31" s="283">
        <f>+Sheet3!G8</f>
        <v>153</v>
      </c>
      <c r="H31" s="8">
        <f>+Sheet3!I8</f>
        <v>-9.4674556213017749E-2</v>
      </c>
      <c r="I31" s="3" t="str">
        <f t="shared" ref="I31:I36" si="0">IF(H31&gt;0,"increase",IF(H31&lt;0,"decrease","(no chg)"))</f>
        <v>decrease</v>
      </c>
      <c r="J31" s="4"/>
      <c r="K31" s="121"/>
    </row>
    <row r="32" spans="1:11" ht="15.6" x14ac:dyDescent="0.35">
      <c r="A32" s="119"/>
      <c r="B32" s="333" t="s">
        <v>94</v>
      </c>
      <c r="C32" s="333"/>
      <c r="D32" s="9"/>
      <c r="E32" s="12">
        <f>+Sheet3!H9</f>
        <v>5</v>
      </c>
      <c r="F32" s="9"/>
      <c r="G32" s="283">
        <f>+Sheet3!G9</f>
        <v>11</v>
      </c>
      <c r="H32" s="8">
        <f>Sheet3!I9</f>
        <v>1.2</v>
      </c>
      <c r="I32" s="3" t="str">
        <f t="shared" si="0"/>
        <v>increase</v>
      </c>
      <c r="J32" s="3"/>
      <c r="K32" s="116"/>
    </row>
    <row r="33" spans="1:12" ht="15.6" x14ac:dyDescent="0.35">
      <c r="A33" s="119"/>
      <c r="B33" s="336" t="s">
        <v>93</v>
      </c>
      <c r="C33" s="336"/>
      <c r="D33" s="7"/>
      <c r="E33" s="15">
        <f>SUM(E31:E32)</f>
        <v>174</v>
      </c>
      <c r="F33" s="7"/>
      <c r="G33" s="284">
        <f>+Sheet3!G7</f>
        <v>164</v>
      </c>
      <c r="H33" s="5">
        <f>Sheet3!I7</f>
        <v>-5.7471264367816091E-2</v>
      </c>
      <c r="I33" s="4" t="str">
        <f t="shared" si="0"/>
        <v>decrease</v>
      </c>
      <c r="J33" s="3"/>
      <c r="K33" s="116"/>
    </row>
    <row r="34" spans="1:12" ht="15.6" x14ac:dyDescent="0.35">
      <c r="A34" s="119"/>
      <c r="B34" s="333" t="s">
        <v>121</v>
      </c>
      <c r="C34" s="333"/>
      <c r="D34" s="9"/>
      <c r="E34" s="12">
        <f>+Sheet3!H11</f>
        <v>57</v>
      </c>
      <c r="F34" s="9"/>
      <c r="G34" s="283">
        <f>+Sheet3!G11</f>
        <v>228</v>
      </c>
      <c r="H34" s="8">
        <f>Sheet3!I11</f>
        <v>3</v>
      </c>
      <c r="I34" s="3" t="str">
        <f t="shared" si="0"/>
        <v>increase</v>
      </c>
      <c r="J34" s="3"/>
      <c r="K34" s="116"/>
    </row>
    <row r="35" spans="1:12" ht="15.6" x14ac:dyDescent="0.35">
      <c r="A35" s="119"/>
      <c r="B35" s="333" t="s">
        <v>92</v>
      </c>
      <c r="C35" s="333"/>
      <c r="D35" s="9"/>
      <c r="E35" s="12">
        <f>+Sheet3!H13</f>
        <v>52</v>
      </c>
      <c r="F35" s="9"/>
      <c r="G35" s="283">
        <f>+Sheet3!G13</f>
        <v>40</v>
      </c>
      <c r="H35" s="8">
        <f>Sheet3!I13</f>
        <v>-0.23076923076923078</v>
      </c>
      <c r="I35" s="3" t="str">
        <f t="shared" si="0"/>
        <v>decrease</v>
      </c>
      <c r="J35" s="3"/>
      <c r="K35" s="116"/>
    </row>
    <row r="36" spans="1:12" ht="15.6" x14ac:dyDescent="0.35">
      <c r="A36" s="119"/>
      <c r="B36" s="314" t="s">
        <v>91</v>
      </c>
      <c r="C36" s="314"/>
      <c r="D36" s="7"/>
      <c r="E36" s="15">
        <f>+E33+E34+E35</f>
        <v>283</v>
      </c>
      <c r="F36" s="6"/>
      <c r="G36" s="284">
        <f>+G33+G34+G35</f>
        <v>432</v>
      </c>
      <c r="H36" s="5">
        <f>Sheet3!I5</f>
        <v>0.52650176678445226</v>
      </c>
      <c r="I36" s="4" t="str">
        <f t="shared" si="0"/>
        <v>increase</v>
      </c>
      <c r="J36" s="3"/>
      <c r="K36" s="116"/>
    </row>
    <row r="37" spans="1:12" ht="15.6" x14ac:dyDescent="0.35">
      <c r="A37" s="114"/>
      <c r="B37" s="115"/>
      <c r="C37" s="115"/>
      <c r="D37" s="115"/>
      <c r="E37" s="280"/>
      <c r="F37" s="115"/>
      <c r="G37" s="285"/>
      <c r="H37" s="120"/>
      <c r="I37" s="115"/>
      <c r="J37" s="115"/>
      <c r="K37" s="116"/>
    </row>
    <row r="38" spans="1:12" ht="15.6" x14ac:dyDescent="0.35">
      <c r="A38" s="114"/>
      <c r="B38" s="115"/>
      <c r="C38" s="115"/>
      <c r="D38" s="115"/>
      <c r="E38" s="278"/>
      <c r="F38" s="115"/>
      <c r="G38" s="278"/>
      <c r="H38" s="115"/>
      <c r="I38" s="115"/>
      <c r="J38" s="115"/>
      <c r="K38" s="116"/>
    </row>
    <row r="39" spans="1:12" x14ac:dyDescent="0.3">
      <c r="A39" s="318" t="s">
        <v>90</v>
      </c>
      <c r="B39" s="319"/>
      <c r="C39" s="319"/>
      <c r="D39" s="319"/>
      <c r="E39" s="319"/>
      <c r="F39" s="319"/>
      <c r="G39" s="319"/>
      <c r="H39" s="319"/>
      <c r="I39" s="319"/>
      <c r="J39" s="319"/>
      <c r="K39" s="321"/>
      <c r="L39" s="2"/>
    </row>
    <row r="40" spans="1:12" x14ac:dyDescent="0.3">
      <c r="A40" s="273"/>
      <c r="B40" s="274"/>
      <c r="C40" s="274"/>
      <c r="D40" s="274"/>
      <c r="E40" s="274"/>
      <c r="F40" s="274"/>
      <c r="G40" s="274"/>
      <c r="H40" s="274"/>
      <c r="I40" s="274"/>
      <c r="J40" s="274"/>
      <c r="K40" s="275"/>
      <c r="L40" s="2"/>
    </row>
    <row r="41" spans="1:12" ht="15.6" x14ac:dyDescent="0.35">
      <c r="A41" s="122"/>
      <c r="B41" s="9"/>
      <c r="C41" s="123"/>
      <c r="D41" s="123"/>
      <c r="E41" s="281"/>
      <c r="F41" s="123"/>
      <c r="G41" s="278"/>
      <c r="H41" s="123"/>
      <c r="I41" s="123"/>
      <c r="J41" s="123"/>
      <c r="K41" s="124"/>
      <c r="L41" s="2"/>
    </row>
    <row r="42" spans="1:12" ht="15.6" x14ac:dyDescent="0.35">
      <c r="A42" s="122"/>
      <c r="B42" s="9" t="s">
        <v>122</v>
      </c>
      <c r="C42" s="3"/>
      <c r="D42" s="3"/>
      <c r="E42" s="12"/>
      <c r="F42" s="3"/>
      <c r="G42" s="287"/>
      <c r="H42" s="3"/>
      <c r="I42" s="115"/>
      <c r="J42" s="115"/>
      <c r="K42" s="124"/>
      <c r="L42" s="2"/>
    </row>
    <row r="43" spans="1:12" ht="15.6" x14ac:dyDescent="0.35">
      <c r="A43" s="122"/>
      <c r="B43" s="9" t="s">
        <v>123</v>
      </c>
      <c r="C43" s="3"/>
      <c r="D43" s="3"/>
      <c r="E43" s="12"/>
      <c r="F43" s="3"/>
      <c r="G43" s="287"/>
      <c r="H43" s="3"/>
      <c r="I43" s="115"/>
      <c r="J43" s="115"/>
      <c r="K43" s="124"/>
      <c r="L43" s="2"/>
    </row>
    <row r="44" spans="1:12" ht="15.6" x14ac:dyDescent="0.35">
      <c r="A44" s="122"/>
      <c r="B44" s="9" t="s">
        <v>89</v>
      </c>
      <c r="C44" s="3"/>
      <c r="D44" s="3"/>
      <c r="E44" s="12"/>
      <c r="F44" s="3"/>
      <c r="G44" s="287"/>
      <c r="H44" s="3"/>
      <c r="I44" s="115"/>
      <c r="J44" s="115"/>
      <c r="K44" s="124"/>
      <c r="L44" s="2"/>
    </row>
    <row r="45" spans="1:12" ht="15.6" x14ac:dyDescent="0.35">
      <c r="A45" s="122"/>
      <c r="B45" s="3" t="s">
        <v>88</v>
      </c>
      <c r="C45" s="3"/>
      <c r="D45" s="3"/>
      <c r="E45" s="12"/>
      <c r="F45" s="3"/>
      <c r="G45" s="287"/>
      <c r="H45" s="3"/>
      <c r="I45" s="115"/>
      <c r="J45" s="115"/>
      <c r="K45" s="124"/>
      <c r="L45" s="2"/>
    </row>
    <row r="46" spans="1:12" ht="15.6" x14ac:dyDescent="0.35">
      <c r="A46" s="122"/>
      <c r="B46" s="9"/>
      <c r="C46" s="9"/>
      <c r="D46" s="9"/>
      <c r="E46" s="12"/>
      <c r="F46" s="9"/>
      <c r="G46" s="287"/>
      <c r="H46" s="9"/>
      <c r="I46" s="123"/>
      <c r="J46" s="123"/>
      <c r="K46" s="124"/>
      <c r="L46" s="2"/>
    </row>
    <row r="47" spans="1:12" ht="15.6" x14ac:dyDescent="0.35">
      <c r="A47" s="122"/>
      <c r="B47" s="9" t="s">
        <v>87</v>
      </c>
      <c r="C47" s="9"/>
      <c r="D47" s="9"/>
      <c r="E47" s="12"/>
      <c r="F47" s="9"/>
      <c r="G47" s="287"/>
      <c r="H47" s="9"/>
      <c r="I47" s="123"/>
      <c r="J47" s="123"/>
      <c r="K47" s="124"/>
      <c r="L47" s="2"/>
    </row>
    <row r="48" spans="1:12" ht="15.6" x14ac:dyDescent="0.35">
      <c r="A48" s="122"/>
      <c r="B48" s="9" t="s">
        <v>86</v>
      </c>
      <c r="C48" s="9"/>
      <c r="D48" s="9"/>
      <c r="E48" s="12"/>
      <c r="F48" s="9"/>
      <c r="G48" s="287"/>
      <c r="H48" s="9"/>
      <c r="I48" s="123"/>
      <c r="J48" s="123"/>
      <c r="K48" s="124"/>
      <c r="L48" s="2"/>
    </row>
    <row r="49" spans="1:12" ht="15.6" x14ac:dyDescent="0.35">
      <c r="A49" s="122"/>
      <c r="B49" s="9"/>
      <c r="C49" s="9"/>
      <c r="D49" s="9"/>
      <c r="E49" s="287"/>
      <c r="F49" s="9"/>
      <c r="G49" s="287"/>
      <c r="H49" s="9"/>
      <c r="I49" s="123"/>
      <c r="J49" s="123"/>
      <c r="K49" s="124"/>
      <c r="L49" s="2"/>
    </row>
    <row r="50" spans="1:12" ht="15.6" x14ac:dyDescent="0.35">
      <c r="A50" s="122"/>
      <c r="B50" s="9" t="s">
        <v>124</v>
      </c>
      <c r="C50" s="3"/>
      <c r="D50" s="3"/>
      <c r="E50" s="287"/>
      <c r="F50" s="3"/>
      <c r="G50" s="287"/>
      <c r="H50" s="3"/>
      <c r="I50" s="115"/>
      <c r="J50" s="115"/>
      <c r="K50" s="116"/>
      <c r="L50" s="2"/>
    </row>
    <row r="51" spans="1:12" x14ac:dyDescent="0.3">
      <c r="A51" s="125"/>
      <c r="B51" s="3" t="s">
        <v>125</v>
      </c>
      <c r="C51" s="3"/>
      <c r="D51" s="3"/>
      <c r="E51" s="287"/>
      <c r="F51" s="3"/>
      <c r="G51" s="287"/>
      <c r="H51" s="3"/>
      <c r="I51" s="3"/>
      <c r="J51" s="3"/>
      <c r="K51" s="126"/>
      <c r="L51" s="2"/>
    </row>
    <row r="52" spans="1:12" x14ac:dyDescent="0.3">
      <c r="A52" s="111"/>
      <c r="B52" s="3" t="s">
        <v>126</v>
      </c>
      <c r="C52" s="3"/>
      <c r="D52" s="3"/>
      <c r="E52" s="287"/>
      <c r="F52" s="3"/>
      <c r="G52" s="287"/>
      <c r="H52" s="3"/>
      <c r="I52" s="3"/>
      <c r="J52" s="3"/>
      <c r="K52" s="126"/>
    </row>
    <row r="53" spans="1:12" x14ac:dyDescent="0.3">
      <c r="A53" s="111"/>
      <c r="B53" s="3"/>
      <c r="C53" s="3"/>
      <c r="D53" s="3"/>
      <c r="E53" s="289"/>
      <c r="F53" s="3"/>
      <c r="G53" s="289"/>
      <c r="H53" s="3"/>
      <c r="I53" s="3"/>
      <c r="J53" s="3"/>
      <c r="K53" s="126"/>
    </row>
    <row r="54" spans="1:12" x14ac:dyDescent="0.3">
      <c r="A54" s="111"/>
      <c r="B54" s="3"/>
      <c r="C54" s="3"/>
      <c r="D54" s="3"/>
      <c r="E54" s="287"/>
      <c r="F54" s="3"/>
      <c r="G54" s="287"/>
      <c r="H54" s="3"/>
      <c r="I54" s="3"/>
      <c r="J54" s="3"/>
      <c r="K54" s="126"/>
    </row>
    <row r="55" spans="1:12" x14ac:dyDescent="0.3">
      <c r="A55" s="329" t="s">
        <v>85</v>
      </c>
      <c r="B55" s="330"/>
      <c r="C55" s="330"/>
      <c r="D55" s="330"/>
      <c r="E55" s="330"/>
      <c r="F55" s="330"/>
      <c r="G55" s="330"/>
      <c r="H55" s="330"/>
      <c r="I55" s="330"/>
      <c r="J55" s="330"/>
      <c r="K55" s="331"/>
    </row>
    <row r="56" spans="1:12" ht="15" thickBot="1" x14ac:dyDescent="0.35">
      <c r="A56" s="337" t="s">
        <v>127</v>
      </c>
      <c r="B56" s="338"/>
      <c r="C56" s="338"/>
      <c r="D56" s="338"/>
      <c r="E56" s="338"/>
      <c r="F56" s="338"/>
      <c r="G56" s="338"/>
      <c r="H56" s="338"/>
      <c r="I56" s="338"/>
      <c r="J56" s="338"/>
      <c r="K56" s="339"/>
    </row>
    <row r="57" spans="1:12" ht="15" thickTop="1" x14ac:dyDescent="0.3"/>
  </sheetData>
  <mergeCells count="28">
    <mergeCell ref="B34:C34"/>
    <mergeCell ref="B35:C35"/>
    <mergeCell ref="B36:C36"/>
    <mergeCell ref="A56:K56"/>
    <mergeCell ref="A27:K27"/>
    <mergeCell ref="B29:C29"/>
    <mergeCell ref="H29:I29"/>
    <mergeCell ref="B31:C31"/>
    <mergeCell ref="B32:C32"/>
    <mergeCell ref="B33:C33"/>
    <mergeCell ref="A39:K39"/>
    <mergeCell ref="A55:K55"/>
    <mergeCell ref="A5:K5"/>
    <mergeCell ref="A6:K6"/>
    <mergeCell ref="A1:K1"/>
    <mergeCell ref="A2:K2"/>
    <mergeCell ref="B24:C24"/>
    <mergeCell ref="B16:C16"/>
    <mergeCell ref="B17:D17"/>
    <mergeCell ref="B19:C19"/>
    <mergeCell ref="A20:K20"/>
    <mergeCell ref="B23:C23"/>
    <mergeCell ref="H23:I23"/>
    <mergeCell ref="A9:K9"/>
    <mergeCell ref="B12:C12"/>
    <mergeCell ref="H12:I12"/>
    <mergeCell ref="B14:C14"/>
    <mergeCell ref="B15:C15"/>
  </mergeCells>
  <pageMargins left="0.25" right="0.25" top="0.75" bottom="0.75" header="0.3" footer="0.3"/>
  <pageSetup scale="7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Patt Ferrari</cp:lastModifiedBy>
  <cp:lastPrinted>2024-10-18T16:40:12Z</cp:lastPrinted>
  <dcterms:created xsi:type="dcterms:W3CDTF">2024-09-20T15:59:54Z</dcterms:created>
  <dcterms:modified xsi:type="dcterms:W3CDTF">2024-10-21T13:17:20Z</dcterms:modified>
</cp:coreProperties>
</file>