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ebra\PAPU\Monthly Reports\Updated Monthly Reports\"/>
    </mc:Choice>
  </mc:AlternateContent>
  <xr:revisionPtr revIDLastSave="0" documentId="13_ncr:1_{3C9108DB-9777-42BB-A289-FCC18F92B222}" xr6:coauthVersionLast="36" xr6:coauthVersionMax="36" xr10:uidLastSave="{00000000-0000-0000-0000-000000000000}"/>
  <bookViews>
    <workbookView xWindow="0" yWindow="0" windowWidth="18045" windowHeight="12195" activeTab="3" xr2:uid="{00000000-000D-0000-FFFF-FFFF00000000}"/>
  </bookViews>
  <sheets>
    <sheet name="Sheet 1" sheetId="2" r:id="rId1"/>
    <sheet name="Sheet 2" sheetId="3" r:id="rId2"/>
    <sheet name="Sheet 3" sheetId="4" r:id="rId3"/>
    <sheet name="Sheet 4" sheetId="5" r:id="rId4"/>
  </sheets>
  <externalReferences>
    <externalReference r:id="rId5"/>
  </externalReferences>
  <definedNames>
    <definedName name="_xlnm.Print_Area" localSheetId="1">'Sheet 2'!$A$2:$M$38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8" i="4" l="1"/>
  <c r="G32" i="3"/>
  <c r="G31" i="3"/>
  <c r="G30" i="3"/>
  <c r="G29" i="3"/>
  <c r="G34" i="3"/>
  <c r="G33" i="3"/>
  <c r="H32" i="3"/>
  <c r="H34" i="3"/>
  <c r="H33" i="3"/>
  <c r="H31" i="3"/>
  <c r="H30" i="3"/>
  <c r="H29" i="3"/>
  <c r="B29" i="3"/>
  <c r="B27" i="3" s="1"/>
  <c r="C29" i="3"/>
  <c r="C27" i="3" s="1"/>
  <c r="D29" i="3"/>
  <c r="D27" i="3" s="1"/>
  <c r="E29" i="3"/>
  <c r="E27" i="3" s="1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H5" i="3"/>
  <c r="F5" i="3"/>
  <c r="I61" i="2"/>
  <c r="I59" i="2"/>
  <c r="I58" i="2"/>
  <c r="I57" i="2"/>
  <c r="I56" i="2"/>
  <c r="I55" i="2"/>
  <c r="I53" i="2"/>
  <c r="I50" i="2"/>
  <c r="I45" i="2"/>
  <c r="I27" i="2"/>
  <c r="I22" i="2"/>
  <c r="I21" i="2"/>
  <c r="I67" i="2"/>
  <c r="I66" i="2"/>
  <c r="I65" i="2"/>
  <c r="I64" i="2"/>
  <c r="I63" i="2"/>
  <c r="I62" i="2"/>
  <c r="I60" i="2"/>
  <c r="I46" i="2"/>
  <c r="I29" i="2"/>
  <c r="I26" i="2"/>
  <c r="I23" i="2"/>
  <c r="I19" i="2"/>
  <c r="H27" i="3" l="1"/>
  <c r="G9" i="2" l="1"/>
  <c r="G21" i="2"/>
  <c r="G26" i="2"/>
  <c r="G35" i="2"/>
  <c r="G39" i="2"/>
  <c r="G5" i="3"/>
  <c r="G45" i="2"/>
  <c r="F42" i="4" l="1"/>
  <c r="G53" i="2" l="1"/>
  <c r="G5" i="2" s="1"/>
  <c r="E13" i="5" l="1"/>
  <c r="G13" i="5"/>
  <c r="E14" i="5"/>
  <c r="G14" i="5"/>
  <c r="E15" i="5"/>
  <c r="G15" i="5"/>
  <c r="G16" i="5"/>
  <c r="E23" i="5"/>
  <c r="G23" i="5"/>
  <c r="E30" i="5"/>
  <c r="G30" i="5"/>
  <c r="E31" i="5"/>
  <c r="G31" i="5"/>
  <c r="E32" i="5"/>
  <c r="E33" i="5"/>
  <c r="G33" i="5"/>
  <c r="E34" i="5"/>
  <c r="G34" i="5"/>
  <c r="H34" i="5"/>
  <c r="I34" i="5" s="1"/>
  <c r="E35" i="5"/>
  <c r="G35" i="5"/>
  <c r="I4" i="4"/>
  <c r="H23" i="5" s="1"/>
  <c r="I23" i="5" s="1"/>
  <c r="I6" i="4"/>
  <c r="H35" i="5" s="1"/>
  <c r="I35" i="5" s="1"/>
  <c r="I8" i="4"/>
  <c r="H32" i="5" s="1"/>
  <c r="I32" i="5" s="1"/>
  <c r="I9" i="4"/>
  <c r="H30" i="5" s="1"/>
  <c r="I30" i="5" s="1"/>
  <c r="I10" i="4"/>
  <c r="H31" i="5" s="1"/>
  <c r="I31" i="5" s="1"/>
  <c r="I12" i="4"/>
  <c r="H33" i="5" s="1"/>
  <c r="I33" i="5" s="1"/>
  <c r="I14" i="4"/>
  <c r="B27" i="4"/>
  <c r="B25" i="4" s="1"/>
  <c r="C27" i="4"/>
  <c r="C25" i="4" s="1"/>
  <c r="D27" i="4"/>
  <c r="D25" i="4" s="1"/>
  <c r="E27" i="4"/>
  <c r="E25" i="4" s="1"/>
  <c r="F27" i="4"/>
  <c r="F25" i="4" s="1"/>
  <c r="B44" i="4"/>
  <c r="B42" i="4" s="1"/>
  <c r="C44" i="4"/>
  <c r="C42" i="4" s="1"/>
  <c r="D44" i="4"/>
  <c r="D42" i="4" s="1"/>
  <c r="E44" i="4"/>
  <c r="F44" i="4"/>
  <c r="M5" i="3"/>
  <c r="I7" i="3"/>
  <c r="K7" i="3"/>
  <c r="K5" i="3" s="1"/>
  <c r="L7" i="3"/>
  <c r="L5" i="3" s="1"/>
  <c r="I8" i="3"/>
  <c r="J15" i="3"/>
  <c r="J32" i="3" s="1"/>
  <c r="F29" i="3"/>
  <c r="I29" i="3"/>
  <c r="J29" i="3"/>
  <c r="K29" i="3"/>
  <c r="L29" i="3"/>
  <c r="M29" i="3"/>
  <c r="F30" i="3"/>
  <c r="J30" i="3"/>
  <c r="K30" i="3"/>
  <c r="L30" i="3"/>
  <c r="M30" i="3"/>
  <c r="F31" i="3"/>
  <c r="J31" i="3"/>
  <c r="K31" i="3"/>
  <c r="L31" i="3"/>
  <c r="M31" i="3"/>
  <c r="F32" i="3"/>
  <c r="K32" i="3"/>
  <c r="L32" i="3"/>
  <c r="M32" i="3"/>
  <c r="F33" i="3"/>
  <c r="J33" i="3"/>
  <c r="K33" i="3"/>
  <c r="L33" i="3"/>
  <c r="M33" i="3"/>
  <c r="F34" i="3"/>
  <c r="J34" i="3"/>
  <c r="K34" i="3"/>
  <c r="L34" i="3"/>
  <c r="M34" i="3"/>
  <c r="I3" i="2"/>
  <c r="H13" i="5" s="1"/>
  <c r="I13" i="5" s="1"/>
  <c r="I4" i="2"/>
  <c r="H14" i="5" s="1"/>
  <c r="I14" i="5" s="1"/>
  <c r="I5" i="2"/>
  <c r="H15" i="5" s="1"/>
  <c r="I15" i="5" s="1"/>
  <c r="I7" i="2"/>
  <c r="I9" i="2"/>
  <c r="J9" i="2"/>
  <c r="K9" i="2"/>
  <c r="L9" i="2"/>
  <c r="M9" i="2"/>
  <c r="I10" i="2"/>
  <c r="I12" i="2"/>
  <c r="J21" i="2"/>
  <c r="K21" i="2"/>
  <c r="L21" i="2"/>
  <c r="M21" i="2"/>
  <c r="J26" i="2"/>
  <c r="K26" i="2"/>
  <c r="L26" i="2"/>
  <c r="M26" i="2"/>
  <c r="I31" i="2"/>
  <c r="I35" i="2"/>
  <c r="I39" i="2"/>
  <c r="J39" i="2"/>
  <c r="K39" i="2"/>
  <c r="L39" i="2"/>
  <c r="M39" i="2"/>
  <c r="I40" i="2"/>
  <c r="I41" i="2"/>
  <c r="I43" i="2"/>
  <c r="J45" i="2"/>
  <c r="K45" i="2"/>
  <c r="L45" i="2"/>
  <c r="M45" i="2"/>
  <c r="J53" i="2"/>
  <c r="K53" i="2"/>
  <c r="L53" i="2"/>
  <c r="M53" i="2"/>
  <c r="I32" i="3" l="1"/>
  <c r="I31" i="3"/>
  <c r="I33" i="3"/>
  <c r="J5" i="2"/>
  <c r="I30" i="3"/>
  <c r="I34" i="3"/>
  <c r="I5" i="3"/>
  <c r="H16" i="5" s="1"/>
  <c r="I16" i="5" s="1"/>
  <c r="E16" i="5"/>
  <c r="G32" i="5"/>
  <c r="M5" i="2"/>
  <c r="M3" i="2" s="1"/>
  <c r="L5" i="2"/>
  <c r="L3" i="2" s="1"/>
  <c r="G27" i="3"/>
  <c r="K5" i="2"/>
  <c r="K3" i="2" s="1"/>
  <c r="J27" i="3"/>
  <c r="M27" i="3"/>
  <c r="L27" i="3"/>
  <c r="K27" i="3"/>
  <c r="F27" i="3"/>
  <c r="J5" i="3"/>
  <c r="I27" i="3" l="1"/>
  <c r="J3" i="2"/>
</calcChain>
</file>

<file path=xl/sharedStrings.xml><?xml version="1.0" encoding="utf-8"?>
<sst xmlns="http://schemas.openxmlformats.org/spreadsheetml/2006/main" count="175" uniqueCount="134">
  <si>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</si>
  <si>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</si>
  <si>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</si>
  <si>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</si>
  <si>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</si>
  <si>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</si>
  <si>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</si>
  <si>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</si>
  <si>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</si>
  <si>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</si>
  <si>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</si>
  <si>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</si>
  <si>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</si>
  <si>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</si>
  <si>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</si>
  <si>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</si>
  <si>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>RHU (SL V)</t>
  </si>
  <si>
    <t xml:space="preserve">EDNA MAHAN </t>
  </si>
  <si>
    <t>Delta Unit (SL V)- D Unit</t>
  </si>
  <si>
    <t>RHU 1,2,3 and 4 (SL V)</t>
  </si>
  <si>
    <t>Main (SL IV)</t>
  </si>
  <si>
    <t xml:space="preserve">NORTHERN STATE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</si>
  <si>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</si>
  <si>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</si>
  <si>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</si>
  <si>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</si>
  <si>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</si>
  <si>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</si>
  <si>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</si>
  <si>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</si>
  <si>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</si>
  <si>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</si>
  <si>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</si>
  <si>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</si>
  <si>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</si>
  <si>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</si>
  <si>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</si>
  <si>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</si>
  <si>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</si>
  <si>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</si>
  <si>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</si>
  <si>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Nov</t>
  </si>
  <si>
    <t>Oct</t>
  </si>
  <si>
    <t>Sept</t>
  </si>
  <si>
    <t>Aug</t>
  </si>
  <si>
    <t>By Fiscal Year - (06/30/XX)</t>
  </si>
  <si>
    <t>By Percent Change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</si>
  <si>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</si>
  <si>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</si>
  <si>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</si>
  <si>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</si>
  <si>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</si>
  <si>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</si>
  <si>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</si>
  <si>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</si>
  <si>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</si>
  <si>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</si>
  <si>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</si>
  <si>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</si>
  <si>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</si>
  <si>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</si>
  <si>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</si>
  <si>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</si>
  <si>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</si>
  <si>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</si>
  <si>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</si>
  <si>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>DISCHARGE AT MAX c/</t>
  </si>
  <si>
    <t>Female</t>
  </si>
  <si>
    <t xml:space="preserve">Male </t>
  </si>
  <si>
    <t>PAROLES</t>
  </si>
  <si>
    <t>TOTAL RELEASES</t>
  </si>
  <si>
    <t>TOTAL ADMISSIONS b/</t>
  </si>
  <si>
    <t>ADMISSIONS AND RELEASES BY CALENDAR YEAR (2020 - 2024)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</si>
  <si>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</si>
  <si>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</si>
  <si>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</si>
  <si>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</si>
  <si>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</si>
  <si>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ADMISSIONS AND RELEASES BY MONTH 2024</t>
  </si>
  <si>
    <t>Office of Compliance and Stratigic Planning</t>
  </si>
  <si>
    <t xml:space="preserve">     five years; second degree offenses during three years.</t>
  </si>
  <si>
    <t xml:space="preserve">     No Early Release Act (NERA). However, IP's released under NERA are supervised by parole: first degree offenses during </t>
  </si>
  <si>
    <t xml:space="preserve">     entered into the database each month.</t>
  </si>
  <si>
    <t>b/  ADMISSIONS include commitments, parole returns for technical violation and prison and correctional returns from escape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</si>
  <si>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</si>
  <si>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</si>
  <si>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</si>
  <si>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</si>
  <si>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</si>
  <si>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</si>
  <si>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</si>
  <si>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</si>
  <si>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</si>
  <si>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</si>
  <si>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</si>
  <si>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</si>
  <si>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</si>
  <si>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</si>
  <si>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</si>
  <si>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</si>
  <si>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</si>
  <si>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</si>
  <si>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TOTAL RELEASES c/</t>
  </si>
  <si>
    <t>DISCHARGE AT MAX d/</t>
  </si>
  <si>
    <t xml:space="preserve">   OTHER c/</t>
  </si>
  <si>
    <t xml:space="preserve">    OTHER c/</t>
  </si>
  <si>
    <t>JANUARY 2025</t>
  </si>
  <si>
    <t>ADMISSIONS DURING JANUARY</t>
  </si>
  <si>
    <t>RELEASES DURING JANUARY</t>
  </si>
  <si>
    <t>RHU  (SL V)</t>
  </si>
  <si>
    <t>CCU (SL V)</t>
  </si>
  <si>
    <t>CCU/RHU (SL V)</t>
  </si>
  <si>
    <t>Full Minimum (SL II)</t>
  </si>
  <si>
    <t>Satellite #1 (WHFYCF) (SL III)</t>
  </si>
  <si>
    <t>Satellite #2 (WHFYCF) (SL II)</t>
  </si>
  <si>
    <t>South Hall North/CCU (SL V)</t>
  </si>
  <si>
    <t xml:space="preserve">Hillcrest SUDU (SL III) </t>
  </si>
  <si>
    <t>d/  DISCHARGE AT MAX includes IP's released upon expiration of maximum sentence and IP's released under the</t>
  </si>
  <si>
    <t xml:space="preserve">      no longer open.  Housing security levels are designated as follows: SL I - community, SL II - minimum,  SL III - medium, SL IV - maximum, </t>
  </si>
  <si>
    <t xml:space="preserve">     SL V-close.</t>
  </si>
  <si>
    <t>a/  INCARCERATED PERSONS (IP's) include state sentenced inmates in institutions on the date of this report.</t>
  </si>
  <si>
    <t xml:space="preserve">     Jurisdictional population is the total of state IP's housed in the prison complex, youth facility and in county jails. State offenders in      </t>
  </si>
  <si>
    <t xml:space="preserve">     county facilities included in this report are NJ sentenced IP's.  Past counts for major institutions may include the count for units that are </t>
  </si>
  <si>
    <t xml:space="preserve">c/  RELEASES include parole violations and IP's discharged at max.  Escapes, and inmates serving out of state sentences are not included.     </t>
  </si>
  <si>
    <t xml:space="preserve">     Intensive supervision programs, death, recall, and unspecified discharges are included in the Other Releases category.</t>
  </si>
  <si>
    <t>Data reflects counts of Admissions and Releases as of January 31, 2025</t>
  </si>
  <si>
    <t>Dec</t>
  </si>
  <si>
    <t>SOUTH WOODS</t>
  </si>
  <si>
    <t>Jan</t>
  </si>
  <si>
    <t>INCARCERATED PERSONS COUNTS ON JANUARY 31ST</t>
  </si>
  <si>
    <t>January 2024</t>
  </si>
  <si>
    <t>By Month 2024- 2025</t>
  </si>
  <si>
    <t>By Month 2024-2025</t>
  </si>
  <si>
    <t>January 2024 %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</si>
</sst>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  <font>
      <b/>
      <sz val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rgb="FF000000"/>
      </patternFill>
    </fill>
  </fills>
  <borders count="8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60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2" borderId="1" xfId="0" applyFont="1" applyFill="1" applyBorder="1"/>
    <xf numFmtId="0" fontId="3" fillId="2" borderId="2" xfId="0" applyFont="1" applyFill="1" applyBorder="1"/>
    <xf numFmtId="9" fontId="3" fillId="3" borderId="1" xfId="2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4" borderId="4" xfId="1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5" borderId="5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8" xfId="1" applyFont="1" applyBorder="1"/>
    <xf numFmtId="0" fontId="3" fillId="3" borderId="5" xfId="0" applyFont="1" applyFill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5" borderId="5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9" fontId="4" fillId="6" borderId="5" xfId="2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6" borderId="9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/>
    </xf>
    <xf numFmtId="0" fontId="4" fillId="4" borderId="4" xfId="1" applyFont="1" applyFill="1" applyBorder="1"/>
    <xf numFmtId="0" fontId="3" fillId="0" borderId="0" xfId="1" applyFont="1" applyFill="1" applyBorder="1" applyAlignment="1">
      <alignment horizontal="center"/>
    </xf>
    <xf numFmtId="0" fontId="3" fillId="0" borderId="3" xfId="1" applyFont="1" applyBorder="1"/>
    <xf numFmtId="0" fontId="4" fillId="4" borderId="4" xfId="1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3" fillId="0" borderId="7" xfId="1" applyFont="1" applyBorder="1"/>
    <xf numFmtId="0" fontId="3" fillId="0" borderId="8" xfId="1" applyFont="1" applyFill="1" applyBorder="1"/>
    <xf numFmtId="0" fontId="4" fillId="6" borderId="5" xfId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4" fillId="0" borderId="8" xfId="1" applyFont="1" applyFill="1" applyBorder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4" fillId="6" borderId="0" xfId="1" applyFont="1" applyFill="1" applyBorder="1" applyAlignment="1">
      <alignment horizontal="center"/>
    </xf>
    <xf numFmtId="0" fontId="4" fillId="4" borderId="11" xfId="1" applyFont="1" applyFill="1" applyBorder="1" applyAlignment="1">
      <alignment horizontal="center"/>
    </xf>
    <xf numFmtId="0" fontId="2" fillId="5" borderId="0" xfId="1" applyFont="1" applyFill="1"/>
    <xf numFmtId="0" fontId="4" fillId="5" borderId="5" xfId="0" applyFont="1" applyFill="1" applyBorder="1" applyAlignment="1">
      <alignment horizontal="center"/>
    </xf>
    <xf numFmtId="0" fontId="3" fillId="0" borderId="11" xfId="1" applyFont="1" applyBorder="1"/>
    <xf numFmtId="0" fontId="2" fillId="0" borderId="0" xfId="1" applyFont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9" fontId="4" fillId="5" borderId="1" xfId="2" applyFont="1" applyFill="1" applyBorder="1" applyAlignment="1">
      <alignment horizontal="center"/>
    </xf>
    <xf numFmtId="0" fontId="4" fillId="5" borderId="3" xfId="1" applyFont="1" applyFill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5" borderId="15" xfId="0" applyFont="1" applyFill="1" applyBorder="1" applyAlignment="1">
      <alignment horizontal="center"/>
    </xf>
    <xf numFmtId="9" fontId="4" fillId="5" borderId="5" xfId="2" applyFont="1" applyFill="1" applyBorder="1" applyAlignment="1">
      <alignment horizontal="center"/>
    </xf>
    <xf numFmtId="0" fontId="4" fillId="5" borderId="7" xfId="1" applyFont="1" applyFill="1" applyBorder="1" applyAlignment="1">
      <alignment horizontal="center"/>
    </xf>
    <xf numFmtId="0" fontId="4" fillId="0" borderId="16" xfId="1" applyFont="1" applyBorder="1" applyAlignment="1">
      <alignment horizontal="center" wrapText="1"/>
    </xf>
    <xf numFmtId="0" fontId="4" fillId="5" borderId="1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6" borderId="19" xfId="1" applyFont="1" applyFill="1" applyBorder="1" applyAlignment="1">
      <alignment horizontal="center"/>
    </xf>
    <xf numFmtId="0" fontId="4" fillId="6" borderId="20" xfId="1" applyFont="1" applyFill="1" applyBorder="1" applyAlignment="1">
      <alignment horizontal="center"/>
    </xf>
    <xf numFmtId="0" fontId="4" fillId="6" borderId="22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7" borderId="0" xfId="1" applyFont="1" applyFill="1" applyAlignment="1">
      <alignment horizontal="center"/>
    </xf>
    <xf numFmtId="0" fontId="6" fillId="7" borderId="0" xfId="1" applyFont="1" applyFill="1"/>
    <xf numFmtId="0" fontId="6" fillId="0" borderId="1" xfId="0" applyFont="1" applyFill="1" applyBorder="1" applyAlignment="1">
      <alignment horizontal="center"/>
    </xf>
    <xf numFmtId="0" fontId="6" fillId="0" borderId="28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9" fontId="6" fillId="0" borderId="1" xfId="2" applyFont="1" applyBorder="1" applyAlignment="1">
      <alignment horizontal="center"/>
    </xf>
    <xf numFmtId="0" fontId="6" fillId="7" borderId="3" xfId="1" applyFont="1" applyFill="1" applyBorder="1" applyAlignment="1">
      <alignment horizontal="center"/>
    </xf>
    <xf numFmtId="0" fontId="6" fillId="5" borderId="28" xfId="1" applyFont="1" applyFill="1" applyBorder="1" applyAlignment="1">
      <alignment horizontal="center"/>
    </xf>
    <xf numFmtId="0" fontId="6" fillId="7" borderId="28" xfId="1" applyFont="1" applyFill="1" applyBorder="1" applyAlignment="1">
      <alignment horizontal="center"/>
    </xf>
    <xf numFmtId="0" fontId="6" fillId="7" borderId="3" xfId="1" applyFont="1" applyFill="1" applyBorder="1"/>
    <xf numFmtId="0" fontId="6" fillId="7" borderId="5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9" fontId="6" fillId="7" borderId="5" xfId="2" applyFont="1" applyFill="1" applyBorder="1" applyAlignment="1">
      <alignment horizontal="center"/>
    </xf>
    <xf numFmtId="0" fontId="6" fillId="7" borderId="7" xfId="1" applyFont="1" applyFill="1" applyBorder="1" applyAlignment="1">
      <alignment horizontal="center"/>
    </xf>
    <xf numFmtId="0" fontId="6" fillId="5" borderId="6" xfId="1" applyFont="1" applyFill="1" applyBorder="1" applyAlignment="1">
      <alignment horizontal="center"/>
    </xf>
    <xf numFmtId="0" fontId="6" fillId="7" borderId="6" xfId="1" applyFont="1" applyFill="1" applyBorder="1" applyAlignment="1">
      <alignment horizontal="center"/>
    </xf>
    <xf numFmtId="0" fontId="6" fillId="7" borderId="7" xfId="1" applyFont="1" applyFill="1" applyBorder="1"/>
    <xf numFmtId="0" fontId="6" fillId="0" borderId="5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6" fillId="7" borderId="9" xfId="0" applyFont="1" applyFill="1" applyBorder="1" applyAlignment="1">
      <alignment horizontal="left"/>
    </xf>
    <xf numFmtId="0" fontId="6" fillId="7" borderId="7" xfId="0" applyFont="1" applyFill="1" applyBorder="1" applyAlignment="1">
      <alignment horizontal="left"/>
    </xf>
    <xf numFmtId="0" fontId="6" fillId="7" borderId="5" xfId="1" applyFont="1" applyFill="1" applyBorder="1" applyAlignment="1">
      <alignment horizontal="center"/>
    </xf>
    <xf numFmtId="0" fontId="6" fillId="5" borderId="10" xfId="1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7" borderId="6" xfId="1" applyFont="1" applyFill="1" applyBorder="1" applyAlignment="1">
      <alignment horizontal="center"/>
    </xf>
    <xf numFmtId="0" fontId="7" fillId="5" borderId="7" xfId="1" applyFont="1" applyFill="1" applyBorder="1"/>
    <xf numFmtId="0" fontId="7" fillId="7" borderId="29" xfId="0" applyFont="1" applyFill="1" applyBorder="1" applyAlignment="1">
      <alignment horizontal="left"/>
    </xf>
    <xf numFmtId="0" fontId="7" fillId="7" borderId="30" xfId="0" applyFont="1" applyFill="1" applyBorder="1" applyAlignment="1">
      <alignment horizontal="left"/>
    </xf>
    <xf numFmtId="0" fontId="7" fillId="7" borderId="7" xfId="0" applyFont="1" applyFill="1" applyBorder="1" applyAlignment="1">
      <alignment horizontal="left"/>
    </xf>
    <xf numFmtId="0" fontId="7" fillId="7" borderId="29" xfId="1" applyFont="1" applyFill="1" applyBorder="1" applyAlignment="1">
      <alignment horizontal="center"/>
    </xf>
    <xf numFmtId="0" fontId="7" fillId="7" borderId="31" xfId="1" applyFont="1" applyFill="1" applyBorder="1" applyAlignment="1">
      <alignment horizontal="center"/>
    </xf>
    <xf numFmtId="0" fontId="7" fillId="7" borderId="32" xfId="1" applyFont="1" applyFill="1" applyBorder="1" applyAlignment="1">
      <alignment horizontal="center"/>
    </xf>
    <xf numFmtId="0" fontId="7" fillId="7" borderId="30" xfId="1" applyFont="1" applyFill="1" applyBorder="1" applyAlignment="1">
      <alignment horizontal="center"/>
    </xf>
    <xf numFmtId="0" fontId="7" fillId="7" borderId="9" xfId="1" applyFont="1" applyFill="1" applyBorder="1" applyAlignment="1">
      <alignment horizontal="center"/>
    </xf>
    <xf numFmtId="0" fontId="7" fillId="1" borderId="33" xfId="0" applyFont="1" applyFill="1" applyBorder="1" applyAlignment="1">
      <alignment horizontal="center"/>
    </xf>
    <xf numFmtId="0" fontId="7" fillId="1" borderId="34" xfId="0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7" xfId="1" applyFont="1" applyFill="1" applyBorder="1" applyAlignment="1">
      <alignment horizontal="center"/>
    </xf>
    <xf numFmtId="0" fontId="7" fillId="1" borderId="34" xfId="1" applyFont="1" applyFill="1" applyBorder="1" applyAlignment="1">
      <alignment horizontal="center"/>
    </xf>
    <xf numFmtId="0" fontId="6" fillId="8" borderId="38" xfId="1" applyFont="1" applyFill="1" applyBorder="1"/>
    <xf numFmtId="0" fontId="6" fillId="8" borderId="41" xfId="1" applyFont="1" applyFill="1" applyBorder="1"/>
    <xf numFmtId="0" fontId="6" fillId="7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7" borderId="43" xfId="0" applyFont="1" applyFill="1" applyBorder="1" applyAlignment="1">
      <alignment horizontal="left"/>
    </xf>
    <xf numFmtId="0" fontId="6" fillId="7" borderId="44" xfId="0" applyFont="1" applyFill="1" applyBorder="1" applyAlignment="1">
      <alignment horizontal="left"/>
    </xf>
    <xf numFmtId="0" fontId="6" fillId="7" borderId="45" xfId="1" applyFont="1" applyFill="1" applyBorder="1" applyAlignment="1">
      <alignment horizontal="center"/>
    </xf>
    <xf numFmtId="0" fontId="6" fillId="7" borderId="44" xfId="1" applyFont="1" applyFill="1" applyBorder="1" applyAlignment="1">
      <alignment horizontal="center"/>
    </xf>
    <xf numFmtId="0" fontId="6" fillId="5" borderId="0" xfId="1" applyFont="1" applyFill="1" applyBorder="1" applyAlignment="1">
      <alignment horizontal="center"/>
    </xf>
    <xf numFmtId="0" fontId="6" fillId="7" borderId="9" xfId="1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47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7" fillId="8" borderId="33" xfId="0" applyFont="1" applyFill="1" applyBorder="1" applyAlignment="1">
      <alignment horizontal="center"/>
    </xf>
    <xf numFmtId="0" fontId="7" fillId="8" borderId="34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0" borderId="0" xfId="1" applyFont="1" applyFill="1"/>
    <xf numFmtId="0" fontId="6" fillId="5" borderId="29" xfId="0" applyFont="1" applyFill="1" applyBorder="1" applyAlignment="1">
      <alignment horizontal="center"/>
    </xf>
    <xf numFmtId="0" fontId="6" fillId="7" borderId="30" xfId="1" applyFont="1" applyFill="1" applyBorder="1" applyAlignment="1">
      <alignment horizontal="center"/>
    </xf>
    <xf numFmtId="0" fontId="7" fillId="1" borderId="24" xfId="1" applyFont="1" applyFill="1" applyBorder="1" applyAlignment="1">
      <alignment horizontal="center"/>
    </xf>
    <xf numFmtId="0" fontId="7" fillId="1" borderId="51" xfId="1" applyFont="1" applyFill="1" applyBorder="1" applyAlignment="1">
      <alignment horizontal="center"/>
    </xf>
    <xf numFmtId="0" fontId="7" fillId="1" borderId="52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1" applyFont="1" applyBorder="1"/>
    <xf numFmtId="0" fontId="6" fillId="9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1" applyFont="1" applyBorder="1"/>
    <xf numFmtId="0" fontId="6" fillId="7" borderId="7" xfId="1" applyFont="1" applyFill="1" applyBorder="1" applyAlignment="1">
      <alignment horizontal="centerContinuous"/>
    </xf>
    <xf numFmtId="0" fontId="6" fillId="7" borderId="30" xfId="0" applyFont="1" applyFill="1" applyBorder="1" applyAlignment="1">
      <alignment horizontal="center"/>
    </xf>
    <xf numFmtId="0" fontId="6" fillId="7" borderId="31" xfId="1" applyFont="1" applyFill="1" applyBorder="1" applyAlignment="1">
      <alignment horizontal="centerContinuous"/>
    </xf>
    <xf numFmtId="0" fontId="7" fillId="1" borderId="24" xfId="0" applyFont="1" applyFill="1" applyBorder="1" applyAlignment="1">
      <alignment horizontal="center"/>
    </xf>
    <xf numFmtId="0" fontId="7" fillId="1" borderId="51" xfId="0" applyFont="1" applyFill="1" applyBorder="1" applyAlignment="1">
      <alignment horizontal="center"/>
    </xf>
    <xf numFmtId="0" fontId="6" fillId="1" borderId="41" xfId="1" applyFont="1" applyFill="1" applyBorder="1" applyAlignment="1">
      <alignment horizontal="centerContinuous"/>
    </xf>
    <xf numFmtId="0" fontId="6" fillId="7" borderId="0" xfId="1" applyFont="1" applyFill="1" applyAlignment="1">
      <alignment horizontal="centerContinuous"/>
    </xf>
    <xf numFmtId="0" fontId="7" fillId="7" borderId="0" xfId="1" applyFont="1" applyFill="1"/>
    <xf numFmtId="0" fontId="7" fillId="7" borderId="0" xfId="1" applyFont="1" applyFill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5" borderId="23" xfId="1" applyFont="1" applyFill="1" applyBorder="1" applyAlignment="1">
      <alignment horizontal="center"/>
    </xf>
    <xf numFmtId="0" fontId="6" fillId="5" borderId="42" xfId="1" applyFont="1" applyFill="1" applyBorder="1" applyAlignment="1">
      <alignment horizontal="center"/>
    </xf>
    <xf numFmtId="0" fontId="6" fillId="5" borderId="2" xfId="1" applyFont="1" applyFill="1" applyBorder="1" applyAlignment="1">
      <alignment horizontal="center"/>
    </xf>
    <xf numFmtId="0" fontId="6" fillId="7" borderId="2" xfId="1" applyFont="1" applyFill="1" applyBorder="1" applyAlignment="1">
      <alignment horizontal="center"/>
    </xf>
    <xf numFmtId="0" fontId="6" fillId="7" borderId="5" xfId="2" applyNumberFormat="1" applyFont="1" applyFill="1" applyBorder="1" applyAlignment="1">
      <alignment horizontal="center"/>
    </xf>
    <xf numFmtId="0" fontId="6" fillId="5" borderId="53" xfId="2" applyNumberFormat="1" applyFont="1" applyFill="1" applyBorder="1" applyAlignment="1">
      <alignment horizontal="center"/>
    </xf>
    <xf numFmtId="0" fontId="6" fillId="5" borderId="0" xfId="2" applyNumberFormat="1" applyFont="1" applyFill="1" applyBorder="1" applyAlignment="1">
      <alignment horizontal="center"/>
    </xf>
    <xf numFmtId="0" fontId="6" fillId="5" borderId="6" xfId="2" applyNumberFormat="1" applyFont="1" applyFill="1" applyBorder="1" applyAlignment="1">
      <alignment horizontal="center"/>
    </xf>
    <xf numFmtId="0" fontId="6" fillId="7" borderId="6" xfId="2" applyNumberFormat="1" applyFont="1" applyFill="1" applyBorder="1" applyAlignment="1">
      <alignment horizontal="center"/>
    </xf>
    <xf numFmtId="0" fontId="6" fillId="5" borderId="53" xfId="1" applyNumberFormat="1" applyFont="1" applyFill="1" applyBorder="1" applyAlignment="1">
      <alignment horizontal="center"/>
    </xf>
    <xf numFmtId="0" fontId="6" fillId="5" borderId="53" xfId="1" applyFont="1" applyFill="1" applyBorder="1" applyAlignment="1">
      <alignment horizontal="center"/>
    </xf>
    <xf numFmtId="9" fontId="6" fillId="5" borderId="5" xfId="2" applyFont="1" applyFill="1" applyBorder="1" applyAlignment="1">
      <alignment horizontal="center"/>
    </xf>
    <xf numFmtId="0" fontId="7" fillId="1" borderId="55" xfId="1" applyFont="1" applyFill="1" applyBorder="1" applyAlignment="1">
      <alignment horizontal="center"/>
    </xf>
    <xf numFmtId="0" fontId="7" fillId="1" borderId="25" xfId="1" applyFont="1" applyFill="1" applyBorder="1" applyAlignment="1">
      <alignment horizontal="center"/>
    </xf>
    <xf numFmtId="0" fontId="1" fillId="0" borderId="0" xfId="1"/>
    <xf numFmtId="164" fontId="8" fillId="7" borderId="59" xfId="1" applyNumberFormat="1" applyFont="1" applyFill="1" applyBorder="1" applyAlignment="1" applyProtection="1">
      <alignment horizontal="centerContinuous"/>
    </xf>
    <xf numFmtId="164" fontId="8" fillId="7" borderId="0" xfId="1" applyNumberFormat="1" applyFont="1" applyFill="1" applyBorder="1" applyAlignment="1" applyProtection="1">
      <alignment horizontal="centerContinuous"/>
    </xf>
    <xf numFmtId="164" fontId="3" fillId="7" borderId="60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7" borderId="59" xfId="1" applyNumberFormat="1" applyFont="1" applyFill="1" applyBorder="1" applyProtection="1"/>
    <xf numFmtId="164" fontId="3" fillId="7" borderId="0" xfId="1" applyNumberFormat="1" applyFont="1" applyFill="1" applyBorder="1" applyProtection="1"/>
    <xf numFmtId="164" fontId="3" fillId="7" borderId="60" xfId="1" applyNumberFormat="1" applyFont="1" applyFill="1" applyBorder="1" applyProtection="1"/>
    <xf numFmtId="164" fontId="8" fillId="7" borderId="59" xfId="1" applyNumberFormat="1" applyFont="1" applyFill="1" applyBorder="1" applyProtection="1"/>
    <xf numFmtId="164" fontId="9" fillId="7" borderId="0" xfId="1" applyNumberFormat="1" applyFont="1" applyFill="1" applyBorder="1" applyProtection="1"/>
    <xf numFmtId="164" fontId="3" fillId="7" borderId="0" xfId="1" applyNumberFormat="1" applyFont="1" applyFill="1" applyBorder="1" applyAlignment="1" applyProtection="1">
      <alignment horizontal="left"/>
    </xf>
    <xf numFmtId="164" fontId="8" fillId="7" borderId="60" xfId="1" applyNumberFormat="1" applyFont="1" applyFill="1" applyBorder="1" applyProtection="1"/>
    <xf numFmtId="37" fontId="3" fillId="7" borderId="0" xfId="1" applyNumberFormat="1" applyFont="1" applyFill="1" applyBorder="1" applyProtection="1"/>
    <xf numFmtId="164" fontId="8" fillId="7" borderId="0" xfId="1" applyNumberFormat="1" applyFont="1" applyFill="1" applyBorder="1" applyProtection="1"/>
    <xf numFmtId="37" fontId="8" fillId="7" borderId="0" xfId="1" applyNumberFormat="1" applyFont="1" applyFill="1" applyBorder="1" applyProtection="1"/>
    <xf numFmtId="37" fontId="8" fillId="7" borderId="0" xfId="1" applyNumberFormat="1" applyFont="1" applyFill="1" applyBorder="1" applyAlignment="1" applyProtection="1">
      <alignment horizontal="centerContinuous"/>
    </xf>
    <xf numFmtId="164" fontId="5" fillId="7" borderId="60" xfId="1" applyNumberFormat="1" applyFont="1" applyFill="1" applyBorder="1" applyAlignment="1" applyProtection="1">
      <alignment horizontal="centerContinuous"/>
    </xf>
    <xf numFmtId="164" fontId="10" fillId="7" borderId="59" xfId="1" applyNumberFormat="1" applyFont="1" applyFill="1" applyBorder="1" applyProtection="1"/>
    <xf numFmtId="164" fontId="10" fillId="7" borderId="0" xfId="1" applyNumberFormat="1" applyFont="1" applyFill="1" applyBorder="1" applyProtection="1"/>
    <xf numFmtId="0" fontId="11" fillId="0" borderId="0" xfId="1" applyFont="1" applyBorder="1"/>
    <xf numFmtId="0" fontId="11" fillId="7" borderId="0" xfId="1" applyFont="1" applyFill="1" applyBorder="1"/>
    <xf numFmtId="164" fontId="10" fillId="7" borderId="60" xfId="1" applyNumberFormat="1" applyFont="1" applyFill="1" applyBorder="1" applyProtection="1"/>
    <xf numFmtId="164" fontId="12" fillId="7" borderId="0" xfId="1" applyNumberFormat="1" applyFont="1" applyFill="1" applyBorder="1" applyProtection="1"/>
    <xf numFmtId="164" fontId="5" fillId="7" borderId="0" xfId="1" applyNumberFormat="1" applyFont="1" applyFill="1" applyBorder="1" applyProtection="1"/>
    <xf numFmtId="9" fontId="5" fillId="7" borderId="0" xfId="1" applyNumberFormat="1" applyFont="1" applyFill="1" applyBorder="1" applyProtection="1"/>
    <xf numFmtId="37" fontId="5" fillId="7" borderId="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right"/>
    </xf>
    <xf numFmtId="164" fontId="5" fillId="7" borderId="0" xfId="1" applyNumberFormat="1" applyFont="1" applyFill="1" applyBorder="1" applyAlignment="1" applyProtection="1">
      <alignment horizontal="left"/>
    </xf>
    <xf numFmtId="164" fontId="10" fillId="7" borderId="60" xfId="1" applyNumberFormat="1" applyFont="1" applyFill="1" applyBorder="1" applyAlignment="1" applyProtection="1">
      <alignment horizontal="right"/>
    </xf>
    <xf numFmtId="9" fontId="12" fillId="7" borderId="0" xfId="1" applyNumberFormat="1" applyFont="1" applyFill="1" applyBorder="1" applyProtection="1"/>
    <xf numFmtId="37" fontId="12" fillId="7" borderId="0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>
      <alignment horizontal="left"/>
    </xf>
    <xf numFmtId="164" fontId="13" fillId="7" borderId="59" xfId="1" applyNumberFormat="1" applyFont="1" applyFill="1" applyBorder="1" applyProtection="1"/>
    <xf numFmtId="0" fontId="11" fillId="7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5" fillId="7" borderId="59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60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/>
    <xf numFmtId="9" fontId="12" fillId="7" borderId="0" xfId="1" applyNumberFormat="1" applyFont="1" applyFill="1" applyBorder="1" applyAlignment="1" applyProtection="1">
      <alignment horizontal="right"/>
    </xf>
    <xf numFmtId="164" fontId="14" fillId="7" borderId="0" xfId="1" applyNumberFormat="1" applyFont="1" applyFill="1" applyBorder="1" applyAlignment="1" applyProtection="1">
      <alignment horizontal="left" wrapText="1"/>
    </xf>
    <xf numFmtId="37" fontId="12" fillId="7" borderId="0" xfId="1" applyNumberFormat="1" applyFont="1" applyFill="1" applyBorder="1" applyProtection="1"/>
    <xf numFmtId="0" fontId="1" fillId="0" borderId="0" xfId="1" applyBorder="1"/>
    <xf numFmtId="0" fontId="12" fillId="9" borderId="0" xfId="1" applyFont="1" applyFill="1" applyBorder="1" applyAlignment="1">
      <alignment horizontal="center"/>
    </xf>
    <xf numFmtId="0" fontId="14" fillId="7" borderId="0" xfId="1" applyNumberFormat="1" applyFont="1" applyFill="1" applyBorder="1" applyAlignment="1" applyProtection="1">
      <alignment horizontal="center" wrapText="1"/>
    </xf>
    <xf numFmtId="164" fontId="14" fillId="7" borderId="0" xfId="1" applyNumberFormat="1" applyFont="1" applyFill="1" applyBorder="1" applyAlignment="1" applyProtection="1">
      <alignment horizontal="center"/>
    </xf>
    <xf numFmtId="9" fontId="10" fillId="7" borderId="0" xfId="1" applyNumberFormat="1" applyFont="1" applyFill="1" applyBorder="1" applyProtection="1"/>
    <xf numFmtId="164" fontId="6" fillId="7" borderId="59" xfId="1" applyNumberFormat="1" applyFont="1" applyFill="1" applyBorder="1" applyAlignment="1" applyProtection="1">
      <alignment horizontal="center"/>
    </xf>
    <xf numFmtId="164" fontId="6" fillId="7" borderId="0" xfId="1" applyNumberFormat="1" applyFont="1" applyFill="1" applyBorder="1" applyAlignment="1" applyProtection="1">
      <alignment horizontal="center"/>
    </xf>
    <xf numFmtId="164" fontId="6" fillId="7" borderId="60" xfId="1" applyNumberFormat="1" applyFont="1" applyFill="1" applyBorder="1" applyAlignment="1" applyProtection="1">
      <alignment horizontal="center"/>
    </xf>
    <xf numFmtId="164" fontId="7" fillId="7" borderId="59" xfId="1" applyNumberFormat="1" applyFont="1" applyFill="1" applyBorder="1" applyAlignment="1" applyProtection="1">
      <alignment horizontal="center"/>
    </xf>
    <xf numFmtId="164" fontId="7" fillId="7" borderId="0" xfId="1" applyNumberFormat="1" applyFont="1" applyFill="1" applyBorder="1" applyAlignment="1" applyProtection="1">
      <alignment horizontal="center"/>
    </xf>
    <xf numFmtId="164" fontId="7" fillId="7" borderId="60" xfId="1" applyNumberFormat="1" applyFont="1" applyFill="1" applyBorder="1" applyAlignment="1" applyProtection="1">
      <alignment horizontal="center"/>
    </xf>
    <xf numFmtId="9" fontId="8" fillId="7" borderId="0" xfId="1" applyNumberFormat="1" applyFont="1" applyFill="1" applyBorder="1" applyProtection="1"/>
    <xf numFmtId="164" fontId="6" fillId="7" borderId="60" xfId="1" applyNumberFormat="1" applyFont="1" applyFill="1" applyBorder="1" applyProtection="1"/>
    <xf numFmtId="164" fontId="8" fillId="7" borderId="60" xfId="1" quotePrefix="1" applyNumberFormat="1" applyFont="1" applyFill="1" applyBorder="1" applyProtection="1"/>
    <xf numFmtId="164" fontId="8" fillId="7" borderId="61" xfId="1" applyNumberFormat="1" applyFont="1" applyFill="1" applyBorder="1" applyAlignment="1" applyProtection="1">
      <alignment horizontal="centerContinuous"/>
    </xf>
    <xf numFmtId="164" fontId="8" fillId="7" borderId="62" xfId="1" applyNumberFormat="1" applyFont="1" applyFill="1" applyBorder="1" applyAlignment="1" applyProtection="1">
      <alignment horizontal="centerContinuous"/>
    </xf>
    <xf numFmtId="164" fontId="15" fillId="7" borderId="63" xfId="1" applyNumberFormat="1" applyFont="1" applyFill="1" applyBorder="1" applyAlignment="1" applyProtection="1">
      <alignment horizontal="centerContinuous"/>
    </xf>
    <xf numFmtId="49" fontId="7" fillId="7" borderId="60" xfId="1" applyNumberFormat="1" applyFont="1" applyFill="1" applyBorder="1" applyAlignment="1" applyProtection="1">
      <alignment horizontal="centerContinuous"/>
    </xf>
    <xf numFmtId="164" fontId="8" fillId="7" borderId="64" xfId="1" applyNumberFormat="1" applyFont="1" applyFill="1" applyBorder="1" applyAlignment="1" applyProtection="1">
      <alignment horizontal="centerContinuous"/>
    </xf>
    <xf numFmtId="164" fontId="8" fillId="7" borderId="65" xfId="1" applyNumberFormat="1" applyFont="1" applyFill="1" applyBorder="1" applyAlignment="1" applyProtection="1">
      <alignment horizontal="centerContinuous"/>
    </xf>
    <xf numFmtId="164" fontId="8" fillId="7" borderId="66" xfId="1" applyNumberFormat="1" applyFont="1" applyFill="1" applyBorder="1" applyAlignment="1" applyProtection="1">
      <alignment horizontal="centerContinuous"/>
    </xf>
    <xf numFmtId="164" fontId="7" fillId="7" borderId="60" xfId="1" applyNumberFormat="1" applyFont="1" applyFill="1" applyBorder="1" applyAlignment="1" applyProtection="1">
      <alignment horizontal="centerContinuous"/>
    </xf>
    <xf numFmtId="164" fontId="12" fillId="7" borderId="60" xfId="1" applyNumberFormat="1" applyFont="1" applyFill="1" applyBorder="1" applyAlignment="1" applyProtection="1">
      <alignment horizontal="centerContinuous"/>
    </xf>
    <xf numFmtId="164" fontId="8" fillId="7" borderId="67" xfId="1" applyNumberFormat="1" applyFont="1" applyFill="1" applyBorder="1" applyAlignment="1" applyProtection="1">
      <alignment horizontal="centerContinuous"/>
    </xf>
    <xf numFmtId="164" fontId="8" fillId="7" borderId="68" xfId="1" applyNumberFormat="1" applyFont="1" applyFill="1" applyBorder="1" applyAlignment="1" applyProtection="1">
      <alignment horizontal="centerContinuous"/>
    </xf>
    <xf numFmtId="164" fontId="12" fillId="7" borderId="69" xfId="1" applyNumberFormat="1" applyFont="1" applyFill="1" applyBorder="1" applyAlignment="1" applyProtection="1">
      <alignment horizontal="centerContinuous"/>
    </xf>
    <xf numFmtId="0" fontId="7" fillId="7" borderId="7" xfId="1" applyFont="1" applyFill="1" applyBorder="1" applyAlignment="1">
      <alignment horizontal="centerContinuous"/>
    </xf>
    <xf numFmtId="0" fontId="7" fillId="9" borderId="3" xfId="1" applyFont="1" applyFill="1" applyBorder="1" applyAlignment="1">
      <alignment horizontal="center"/>
    </xf>
    <xf numFmtId="0" fontId="7" fillId="7" borderId="7" xfId="1" applyFont="1" applyFill="1" applyBorder="1" applyAlignment="1">
      <alignment horizontal="center"/>
    </xf>
    <xf numFmtId="0" fontId="7" fillId="0" borderId="3" xfId="1" applyFont="1" applyBorder="1" applyAlignment="1">
      <alignment horizontal="center"/>
    </xf>
    <xf numFmtId="0" fontId="4" fillId="0" borderId="8" xfId="1" applyFont="1" applyBorder="1"/>
    <xf numFmtId="0" fontId="3" fillId="5" borderId="7" xfId="1" applyFont="1" applyFill="1" applyBorder="1" applyAlignment="1">
      <alignment horizontal="center"/>
    </xf>
    <xf numFmtId="9" fontId="3" fillId="5" borderId="5" xfId="2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center"/>
    </xf>
    <xf numFmtId="0" fontId="3" fillId="10" borderId="5" xfId="0" applyFont="1" applyFill="1" applyBorder="1" applyAlignment="1">
      <alignment horizontal="center"/>
    </xf>
    <xf numFmtId="0" fontId="6" fillId="5" borderId="0" xfId="1" applyFont="1" applyFill="1"/>
    <xf numFmtId="0" fontId="3" fillId="0" borderId="5" xfId="1" applyFont="1" applyFill="1" applyBorder="1" applyAlignment="1">
      <alignment horizontal="center"/>
    </xf>
    <xf numFmtId="0" fontId="6" fillId="0" borderId="50" xfId="1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4" fillId="0" borderId="4" xfId="1" applyFont="1" applyFill="1" applyBorder="1" applyAlignment="1">
      <alignment horizontal="center"/>
    </xf>
    <xf numFmtId="0" fontId="4" fillId="0" borderId="18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9" fontId="4" fillId="6" borderId="15" xfId="2" applyFont="1" applyFill="1" applyBorder="1" applyAlignment="1">
      <alignment horizontal="center"/>
    </xf>
    <xf numFmtId="9" fontId="3" fillId="0" borderId="15" xfId="2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2" fillId="0" borderId="39" xfId="1" applyFont="1" applyBorder="1"/>
    <xf numFmtId="0" fontId="4" fillId="6" borderId="10" xfId="1" applyFont="1" applyFill="1" applyBorder="1" applyAlignment="1">
      <alignment horizontal="center"/>
    </xf>
    <xf numFmtId="0" fontId="16" fillId="6" borderId="7" xfId="1" applyFont="1" applyFill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2" fillId="0" borderId="8" xfId="1" applyFont="1" applyBorder="1"/>
    <xf numFmtId="9" fontId="3" fillId="0" borderId="5" xfId="2" applyFont="1" applyFill="1" applyBorder="1" applyAlignment="1">
      <alignment horizontal="center"/>
    </xf>
    <xf numFmtId="0" fontId="4" fillId="3" borderId="7" xfId="1" applyFont="1" applyFill="1" applyBorder="1" applyAlignment="1">
      <alignment horizontal="center"/>
    </xf>
    <xf numFmtId="9" fontId="3" fillId="0" borderId="15" xfId="2" applyFont="1" applyFill="1" applyBorder="1" applyAlignment="1">
      <alignment horizontal="center"/>
    </xf>
    <xf numFmtId="9" fontId="6" fillId="7" borderId="70" xfId="2" applyFont="1" applyFill="1" applyBorder="1" applyAlignment="1">
      <alignment horizontal="center"/>
    </xf>
    <xf numFmtId="0" fontId="6" fillId="7" borderId="46" xfId="1" applyFont="1" applyFill="1" applyBorder="1" applyAlignment="1">
      <alignment horizontal="center"/>
    </xf>
    <xf numFmtId="0" fontId="6" fillId="8" borderId="72" xfId="1" applyFont="1" applyFill="1" applyBorder="1"/>
    <xf numFmtId="0" fontId="7" fillId="1" borderId="71" xfId="1" applyFont="1" applyFill="1" applyBorder="1" applyAlignment="1">
      <alignment horizontal="center"/>
    </xf>
    <xf numFmtId="0" fontId="6" fillId="8" borderId="73" xfId="1" applyFont="1" applyFill="1" applyBorder="1"/>
    <xf numFmtId="0" fontId="6" fillId="7" borderId="74" xfId="1" applyFont="1" applyFill="1" applyBorder="1"/>
    <xf numFmtId="0" fontId="7" fillId="0" borderId="72" xfId="1" applyFont="1" applyBorder="1"/>
    <xf numFmtId="0" fontId="7" fillId="7" borderId="75" xfId="1" applyFont="1" applyFill="1" applyBorder="1"/>
    <xf numFmtId="0" fontId="6" fillId="7" borderId="75" xfId="1" applyFont="1" applyFill="1" applyBorder="1"/>
    <xf numFmtId="0" fontId="6" fillId="7" borderId="8" xfId="1" applyFont="1" applyFill="1" applyBorder="1"/>
    <xf numFmtId="0" fontId="6" fillId="7" borderId="76" xfId="1" applyFont="1" applyFill="1" applyBorder="1" applyAlignment="1">
      <alignment horizontal="center"/>
    </xf>
    <xf numFmtId="0" fontId="7" fillId="7" borderId="8" xfId="1" applyFont="1" applyFill="1" applyBorder="1"/>
    <xf numFmtId="0" fontId="6" fillId="7" borderId="78" xfId="1" applyFont="1" applyFill="1" applyBorder="1"/>
    <xf numFmtId="0" fontId="6" fillId="7" borderId="77" xfId="1" applyFont="1" applyFill="1" applyBorder="1" applyAlignment="1">
      <alignment horizontal="center"/>
    </xf>
    <xf numFmtId="0" fontId="6" fillId="0" borderId="71" xfId="1" applyFont="1" applyFill="1" applyBorder="1" applyAlignment="1">
      <alignment horizontal="center"/>
    </xf>
    <xf numFmtId="0" fontId="6" fillId="0" borderId="48" xfId="1" applyFont="1" applyFill="1" applyBorder="1" applyAlignment="1">
      <alignment horizontal="center"/>
    </xf>
    <xf numFmtId="0" fontId="6" fillId="0" borderId="48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9" fontId="6" fillId="0" borderId="47" xfId="2" applyFont="1" applyFill="1" applyBorder="1" applyAlignment="1">
      <alignment horizontal="center"/>
    </xf>
    <xf numFmtId="0" fontId="7" fillId="0" borderId="7" xfId="1" applyFont="1" applyFill="1" applyBorder="1" applyAlignment="1">
      <alignment horizontal="center"/>
    </xf>
    <xf numFmtId="0" fontId="7" fillId="0" borderId="6" xfId="1" applyFont="1" applyFill="1" applyBorder="1" applyAlignment="1">
      <alignment horizontal="center"/>
    </xf>
    <xf numFmtId="0" fontId="14" fillId="0" borderId="0" xfId="1" applyNumberFormat="1" applyFont="1" applyFill="1" applyBorder="1" applyAlignment="1" applyProtection="1">
      <alignment horizontal="center" wrapText="1"/>
    </xf>
    <xf numFmtId="164" fontId="6" fillId="0" borderId="6" xfId="2" applyNumberFormat="1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5" xfId="2" applyNumberFormat="1" applyFont="1" applyFill="1" applyBorder="1" applyAlignment="1">
      <alignment horizontal="center"/>
    </xf>
    <xf numFmtId="164" fontId="14" fillId="0" borderId="0" xfId="1" applyNumberFormat="1" applyFont="1" applyFill="1" applyBorder="1" applyAlignment="1" applyProtection="1">
      <alignment horizontal="center" wrapText="1"/>
    </xf>
    <xf numFmtId="164" fontId="14" fillId="0" borderId="0" xfId="1" applyNumberFormat="1" applyFont="1" applyFill="1" applyBorder="1" applyAlignment="1" applyProtection="1">
      <alignment horizontal="center" vertical="center" wrapText="1"/>
    </xf>
    <xf numFmtId="0" fontId="4" fillId="5" borderId="5" xfId="1" applyFont="1" applyFill="1" applyBorder="1" applyAlignment="1">
      <alignment horizontal="center"/>
    </xf>
    <xf numFmtId="0" fontId="4" fillId="5" borderId="9" xfId="1" applyFont="1" applyFill="1" applyBorder="1" applyAlignment="1">
      <alignment horizontal="center"/>
    </xf>
    <xf numFmtId="0" fontId="7" fillId="5" borderId="6" xfId="1" applyFont="1" applyFill="1" applyBorder="1" applyAlignment="1">
      <alignment horizontal="center"/>
    </xf>
    <xf numFmtId="164" fontId="6" fillId="5" borderId="27" xfId="2" applyNumberFormat="1" applyFont="1" applyFill="1" applyBorder="1" applyAlignment="1">
      <alignment horizontal="center"/>
    </xf>
    <xf numFmtId="0" fontId="7" fillId="5" borderId="0" xfId="1" applyFont="1" applyFill="1"/>
    <xf numFmtId="0" fontId="14" fillId="5" borderId="0" xfId="1" applyNumberFormat="1" applyFont="1" applyFill="1" applyBorder="1" applyAlignment="1" applyProtection="1">
      <alignment horizontal="center" wrapText="1"/>
    </xf>
    <xf numFmtId="37" fontId="5" fillId="5" borderId="0" xfId="1" applyNumberFormat="1" applyFont="1" applyFill="1" applyBorder="1" applyAlignment="1" applyProtection="1">
      <alignment horizontal="center"/>
    </xf>
    <xf numFmtId="37" fontId="12" fillId="5" borderId="0" xfId="1" applyNumberFormat="1" applyFont="1" applyFill="1" applyBorder="1" applyAlignment="1" applyProtection="1">
      <alignment horizontal="center"/>
    </xf>
    <xf numFmtId="164" fontId="14" fillId="5" borderId="0" xfId="1" applyNumberFormat="1" applyFont="1" applyFill="1" applyBorder="1" applyAlignment="1" applyProtection="1">
      <alignment horizontal="center" wrapText="1"/>
    </xf>
    <xf numFmtId="0" fontId="4" fillId="0" borderId="79" xfId="1" applyFont="1" applyBorder="1" applyAlignment="1">
      <alignment horizontal="center"/>
    </xf>
    <xf numFmtId="0" fontId="5" fillId="5" borderId="27" xfId="1" applyFont="1" applyFill="1" applyBorder="1" applyAlignment="1">
      <alignment horizontal="center" vertical="center"/>
    </xf>
    <xf numFmtId="0" fontId="5" fillId="5" borderId="23" xfId="1" applyFont="1" applyFill="1" applyBorder="1" applyAlignment="1">
      <alignment horizontal="center" vertical="center"/>
    </xf>
    <xf numFmtId="0" fontId="4" fillId="0" borderId="25" xfId="1" applyFont="1" applyBorder="1" applyAlignment="1">
      <alignment horizontal="center"/>
    </xf>
    <xf numFmtId="0" fontId="4" fillId="0" borderId="24" xfId="1" applyFont="1" applyBorder="1" applyAlignment="1">
      <alignment horizontal="center"/>
    </xf>
    <xf numFmtId="0" fontId="4" fillId="7" borderId="26" xfId="1" applyFont="1" applyFill="1" applyBorder="1" applyAlignment="1">
      <alignment horizontal="center"/>
    </xf>
    <xf numFmtId="0" fontId="4" fillId="7" borderId="24" xfId="1" applyFont="1" applyFill="1" applyBorder="1" applyAlignment="1">
      <alignment horizontal="center"/>
    </xf>
    <xf numFmtId="0" fontId="4" fillId="0" borderId="26" xfId="1" applyFont="1" applyBorder="1" applyAlignment="1">
      <alignment horizontal="center"/>
    </xf>
    <xf numFmtId="49" fontId="4" fillId="6" borderId="21" xfId="1" applyNumberFormat="1" applyFont="1" applyFill="1" applyBorder="1" applyAlignment="1">
      <alignment horizontal="center"/>
    </xf>
    <xf numFmtId="49" fontId="4" fillId="6" borderId="19" xfId="1" applyNumberFormat="1" applyFont="1" applyFill="1" applyBorder="1" applyAlignment="1">
      <alignment horizontal="center"/>
    </xf>
    <xf numFmtId="0" fontId="7" fillId="7" borderId="40" xfId="1" applyFont="1" applyFill="1" applyBorder="1" applyAlignment="1">
      <alignment horizontal="center"/>
    </xf>
    <xf numFmtId="0" fontId="7" fillId="7" borderId="25" xfId="1" applyFont="1" applyFill="1" applyBorder="1" applyAlignment="1">
      <alignment horizontal="center"/>
    </xf>
    <xf numFmtId="0" fontId="7" fillId="7" borderId="39" xfId="1" applyFont="1" applyFill="1" applyBorder="1" applyAlignment="1">
      <alignment horizontal="center"/>
    </xf>
    <xf numFmtId="0" fontId="7" fillId="7" borderId="26" xfId="1" applyFont="1" applyFill="1" applyBorder="1" applyAlignment="1">
      <alignment horizontal="center"/>
    </xf>
    <xf numFmtId="0" fontId="7" fillId="7" borderId="24" xfId="1" applyFont="1" applyFill="1" applyBorder="1" applyAlignment="1">
      <alignment horizontal="center"/>
    </xf>
    <xf numFmtId="0" fontId="6" fillId="0" borderId="26" xfId="1" applyFont="1" applyBorder="1" applyAlignment="1">
      <alignment horizontal="center"/>
    </xf>
    <xf numFmtId="0" fontId="6" fillId="0" borderId="25" xfId="1" applyFont="1" applyBorder="1" applyAlignment="1">
      <alignment horizontal="center"/>
    </xf>
    <xf numFmtId="0" fontId="6" fillId="0" borderId="24" xfId="1" applyFont="1" applyBorder="1" applyAlignment="1">
      <alignment horizontal="center"/>
    </xf>
    <xf numFmtId="49" fontId="7" fillId="1" borderId="36" xfId="1" applyNumberFormat="1" applyFont="1" applyFill="1" applyBorder="1" applyAlignment="1">
      <alignment horizontal="center"/>
    </xf>
    <xf numFmtId="49" fontId="7" fillId="1" borderId="33" xfId="1" applyNumberFormat="1" applyFont="1" applyFill="1" applyBorder="1" applyAlignment="1">
      <alignment horizontal="center"/>
    </xf>
    <xf numFmtId="0" fontId="7" fillId="0" borderId="42" xfId="1" applyFont="1" applyBorder="1" applyAlignment="1">
      <alignment horizontal="center"/>
    </xf>
    <xf numFmtId="0" fontId="7" fillId="0" borderId="25" xfId="1" applyFont="1" applyBorder="1" applyAlignment="1">
      <alignment horizontal="center"/>
    </xf>
    <xf numFmtId="0" fontId="6" fillId="7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center"/>
    </xf>
    <xf numFmtId="0" fontId="6" fillId="7" borderId="24" xfId="0" applyFont="1" applyFill="1" applyBorder="1" applyAlignment="1">
      <alignment horizontal="center"/>
    </xf>
    <xf numFmtId="0" fontId="4" fillId="0" borderId="42" xfId="1" applyFont="1" applyBorder="1" applyAlignment="1">
      <alignment horizontal="center"/>
    </xf>
    <xf numFmtId="49" fontId="7" fillId="1" borderId="4" xfId="1" applyNumberFormat="1" applyFont="1" applyFill="1" applyBorder="1" applyAlignment="1">
      <alignment horizontal="center"/>
    </xf>
    <xf numFmtId="49" fontId="7" fillId="1" borderId="54" xfId="1" applyNumberFormat="1" applyFont="1" applyFill="1" applyBorder="1" applyAlignment="1">
      <alignment horizontal="center"/>
    </xf>
    <xf numFmtId="0" fontId="4" fillId="7" borderId="0" xfId="1" applyFont="1" applyFill="1" applyAlignment="1">
      <alignment horizontal="center"/>
    </xf>
    <xf numFmtId="164" fontId="7" fillId="0" borderId="60" xfId="1" applyNumberFormat="1" applyFont="1" applyFill="1" applyBorder="1" applyAlignment="1" applyProtection="1">
      <alignment horizontal="center"/>
    </xf>
    <xf numFmtId="164" fontId="7" fillId="0" borderId="0" xfId="1" applyNumberFormat="1" applyFont="1" applyFill="1" applyBorder="1" applyAlignment="1" applyProtection="1">
      <alignment horizontal="center"/>
    </xf>
    <xf numFmtId="164" fontId="7" fillId="0" borderId="59" xfId="1" applyNumberFormat="1" applyFont="1" applyFill="1" applyBorder="1" applyAlignment="1" applyProtection="1">
      <alignment horizontal="center"/>
    </xf>
    <xf numFmtId="164" fontId="14" fillId="7" borderId="0" xfId="1" applyNumberFormat="1" applyFont="1" applyFill="1" applyBorder="1" applyAlignment="1" applyProtection="1">
      <alignment horizontal="center"/>
    </xf>
    <xf numFmtId="0" fontId="5" fillId="7" borderId="0" xfId="1" applyFont="1" applyFill="1" applyBorder="1" applyAlignment="1">
      <alignment horizontal="center"/>
    </xf>
    <xf numFmtId="0" fontId="12" fillId="7" borderId="0" xfId="1" applyFont="1" applyFill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164" fontId="5" fillId="7" borderId="6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59" xfId="1" applyNumberFormat="1" applyFont="1" applyFill="1" applyBorder="1" applyAlignment="1" applyProtection="1">
      <alignment horizontal="center"/>
    </xf>
    <xf numFmtId="0" fontId="5" fillId="0" borderId="0" xfId="1" applyFont="1" applyBorder="1" applyAlignment="1">
      <alignment horizontal="center"/>
    </xf>
    <xf numFmtId="164" fontId="3" fillId="0" borderId="58" xfId="1" applyNumberFormat="1" applyFont="1" applyFill="1" applyBorder="1" applyAlignment="1" applyProtection="1">
      <alignment horizontal="center"/>
    </xf>
    <xf numFmtId="164" fontId="3" fillId="0" borderId="57" xfId="1" applyNumberFormat="1" applyFont="1" applyFill="1" applyBorder="1" applyAlignment="1" applyProtection="1">
      <alignment horizontal="center"/>
    </xf>
    <xf numFmtId="164" fontId="3" fillId="0" borderId="56" xfId="1" applyNumberFormat="1" applyFont="1" applyFill="1" applyBorder="1" applyAlignment="1" applyProtection="1">
      <alignment horizontal="center"/>
    </xf>
    <xf numFmtId="0" fontId="3" fillId="5" borderId="8" xfId="1" applyFont="1" applyFill="1" applyBorder="1"/>
  </cellXfs>
  <cellStyles count="3">
    <cellStyle name="Normal" xfId="0" builtinId="0"/>
    <cellStyle name="Normal 2" xfId="1" xr:uid="{00000000-0005-0000-0000-000001000000}"/>
    <cellStyle name="Percent 2" xfId="2" xr:uid="{00000000-0005-0000-0000-000002000000}"/>
  </cellStyles>
  <dxfs count="0"/>
  <tableStyles count="0" defaultTableStyle="TableStyleMedium2" defaultPivotStyle="PivotStyleLight16"/>
  <colors>
    <mruColors>
      <color rgb="FFCCFFFF"/>
      <color rgb="FF66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/>
          <cell r="K13"/>
          <cell r="L13"/>
          <cell r="M13"/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/>
          <cell r="K17"/>
          <cell r="L17"/>
          <cell r="M17"/>
        </row>
        <row r="18">
          <cell r="J18"/>
          <cell r="K18"/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/>
          <cell r="M33"/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/>
          <cell r="L40"/>
          <cell r="M40"/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3"/>
  <sheetViews>
    <sheetView showGridLines="0" zoomScaleNormal="100" workbookViewId="0">
      <selection activeCell="O8" sqref="O8"/>
    </sheetView>
  </sheetViews>
  <sheetFormatPr defaultColWidth="9.140625" defaultRowHeight="11.25" x14ac:dyDescent="0.2"/>
  <cols>
    <col min="1" max="1" width="48.140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46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1" spans="1:20" ht="15" customHeight="1" x14ac:dyDescent="0.2">
      <c r="A1" s="316"/>
      <c r="B1" s="318" t="s">
        <v>131</v>
      </c>
      <c r="C1" s="318"/>
      <c r="D1" s="318"/>
      <c r="E1" s="318"/>
      <c r="F1" s="318"/>
      <c r="G1" s="319"/>
      <c r="H1" s="320" t="s">
        <v>46</v>
      </c>
      <c r="I1" s="321"/>
      <c r="J1" s="322" t="s">
        <v>45</v>
      </c>
      <c r="K1" s="318"/>
      <c r="L1" s="318"/>
      <c r="M1" s="319"/>
    </row>
    <row r="2" spans="1:20" ht="19.5" customHeight="1" thickBot="1" x14ac:dyDescent="0.25">
      <c r="A2" s="317"/>
      <c r="B2" s="74" t="s">
        <v>44</v>
      </c>
      <c r="C2" s="73" t="s">
        <v>43</v>
      </c>
      <c r="D2" s="73" t="s">
        <v>42</v>
      </c>
      <c r="E2" s="73" t="s">
        <v>41</v>
      </c>
      <c r="F2" s="73" t="s">
        <v>126</v>
      </c>
      <c r="G2" s="72" t="s">
        <v>128</v>
      </c>
      <c r="H2" s="323" t="s">
        <v>130</v>
      </c>
      <c r="I2" s="324"/>
      <c r="J2" s="71">
        <v>2021</v>
      </c>
      <c r="K2" s="71">
        <v>2022</v>
      </c>
      <c r="L2" s="70">
        <v>2023</v>
      </c>
      <c r="M2" s="70">
        <v>2024</v>
      </c>
      <c r="N2" s="2"/>
    </row>
    <row r="3" spans="1:20" ht="15" customHeight="1" thickTop="1" x14ac:dyDescent="0.2">
      <c r="A3" s="315" t="s">
        <v>40</v>
      </c>
      <c r="B3" s="264">
        <v>12694</v>
      </c>
      <c r="C3" s="264">
        <v>12740</v>
      </c>
      <c r="D3" s="264">
        <v>12747</v>
      </c>
      <c r="E3" s="264">
        <v>12687</v>
      </c>
      <c r="F3" s="264">
        <v>12575</v>
      </c>
      <c r="G3" s="307">
        <f>G5+G4+'Sheet 2'!G7</f>
        <v>12532</v>
      </c>
      <c r="H3" s="66">
        <v>12756</v>
      </c>
      <c r="I3" s="65">
        <f>(G3-H3)/H3</f>
        <v>-1.7560363750391973E-2</v>
      </c>
      <c r="J3" s="69">
        <f>+J5+J4+'Sheet 2'!J5</f>
        <v>12131</v>
      </c>
      <c r="K3" s="69">
        <f>+K5+K4+'Sheet 2'!K5</f>
        <v>12075</v>
      </c>
      <c r="L3" s="53">
        <f>+L5+L4+'Sheet 2'!L5</f>
        <v>13295</v>
      </c>
      <c r="M3" s="68">
        <f>+M5+M4+'Sheet 2'!M5</f>
        <v>12708</v>
      </c>
    </row>
    <row r="4" spans="1:20" ht="15" customHeight="1" x14ac:dyDescent="0.2">
      <c r="A4" s="67" t="s">
        <v>39</v>
      </c>
      <c r="B4" s="265">
        <v>179</v>
      </c>
      <c r="C4" s="265">
        <v>279</v>
      </c>
      <c r="D4" s="265">
        <v>252</v>
      </c>
      <c r="E4" s="265">
        <v>334</v>
      </c>
      <c r="F4" s="265">
        <v>404</v>
      </c>
      <c r="G4" s="306">
        <v>444</v>
      </c>
      <c r="H4" s="66">
        <v>251</v>
      </c>
      <c r="I4" s="65">
        <f>(G4-H4)/H4</f>
        <v>0.7689243027888446</v>
      </c>
      <c r="J4" s="55">
        <v>679</v>
      </c>
      <c r="K4" s="55">
        <v>1050</v>
      </c>
      <c r="L4" s="53">
        <v>665</v>
      </c>
      <c r="M4" s="64">
        <v>203</v>
      </c>
    </row>
    <row r="5" spans="1:20" ht="15" customHeight="1" thickBot="1" x14ac:dyDescent="0.25">
      <c r="A5" s="63" t="s">
        <v>38</v>
      </c>
      <c r="B5" s="262">
        <v>11443</v>
      </c>
      <c r="C5" s="262">
        <v>11412</v>
      </c>
      <c r="D5" s="262">
        <v>11454</v>
      </c>
      <c r="E5" s="262">
        <v>11356</v>
      </c>
      <c r="F5" s="262">
        <v>11198</v>
      </c>
      <c r="G5" s="262">
        <f>G7+G9+G19+G21+G26+G31+G35+G45+G53+G39</f>
        <v>11082</v>
      </c>
      <c r="H5" s="62">
        <v>11510</v>
      </c>
      <c r="I5" s="61">
        <f>(G5-H5)/H5</f>
        <v>-3.7185056472632497E-2</v>
      </c>
      <c r="J5" s="60">
        <f>SUM(J7+J9+J15+J19+J21+J26+J31+J33+J35+J39+J45+J53)</f>
        <v>10226</v>
      </c>
      <c r="K5" s="60">
        <f>SUM(K7+K9+K15+K19+K21+K26+K31+K33+K35+K39+K45+K53)</f>
        <v>9934</v>
      </c>
      <c r="L5" s="59">
        <f>SUM(L7+L9+L15+L19+L21+L26+L31+L33+L35+L39+L45+L53)</f>
        <v>11353</v>
      </c>
      <c r="M5" s="58">
        <f>SUM(M7+M9+M19+M21+M26+M31+M35+M39+M45+M53)</f>
        <v>11530</v>
      </c>
      <c r="P5" s="2"/>
    </row>
    <row r="6" spans="1:20" ht="15" customHeight="1" thickBot="1" x14ac:dyDescent="0.25">
      <c r="A6" s="57"/>
      <c r="B6" s="39"/>
      <c r="C6" s="39"/>
      <c r="D6" s="17"/>
      <c r="E6" s="17"/>
      <c r="F6" s="56"/>
      <c r="G6" s="15"/>
      <c r="H6" s="14"/>
      <c r="I6" s="13"/>
      <c r="J6" s="55"/>
      <c r="K6" s="54"/>
      <c r="L6" s="53"/>
      <c r="M6" s="50"/>
    </row>
    <row r="7" spans="1:20" ht="15" customHeight="1" thickBot="1" x14ac:dyDescent="0.25">
      <c r="A7" s="38" t="s">
        <v>37</v>
      </c>
      <c r="B7" s="34">
        <v>427</v>
      </c>
      <c r="C7" s="34">
        <v>420</v>
      </c>
      <c r="D7" s="34">
        <v>426</v>
      </c>
      <c r="E7" s="34">
        <v>426</v>
      </c>
      <c r="F7" s="34">
        <v>430</v>
      </c>
      <c r="G7" s="42">
        <v>426</v>
      </c>
      <c r="H7" s="32">
        <v>385</v>
      </c>
      <c r="I7" s="31">
        <f>(G7-H7)/H7</f>
        <v>0.10649350649350649</v>
      </c>
      <c r="J7" s="30">
        <v>421</v>
      </c>
      <c r="K7" s="30">
        <v>411</v>
      </c>
      <c r="L7" s="29">
        <v>397</v>
      </c>
      <c r="M7" s="29">
        <v>424</v>
      </c>
      <c r="O7" s="52"/>
      <c r="P7" s="52"/>
      <c r="Q7" s="46"/>
    </row>
    <row r="8" spans="1:20" ht="15" customHeight="1" thickBot="1" x14ac:dyDescent="0.25">
      <c r="A8" s="51"/>
      <c r="B8" s="17"/>
      <c r="C8" s="36"/>
      <c r="D8" s="17"/>
      <c r="E8" s="17"/>
      <c r="F8" s="16"/>
      <c r="G8" s="15"/>
      <c r="H8" s="14"/>
      <c r="I8" s="13"/>
      <c r="J8" s="12"/>
      <c r="K8" s="12"/>
      <c r="L8" s="11"/>
      <c r="M8" s="50"/>
      <c r="N8" s="49"/>
      <c r="P8" s="49"/>
      <c r="Q8" s="46"/>
      <c r="R8" s="45"/>
      <c r="S8" s="45"/>
      <c r="T8" s="45"/>
    </row>
    <row r="9" spans="1:20" ht="15" customHeight="1" thickBot="1" x14ac:dyDescent="0.25">
      <c r="A9" s="48" t="s">
        <v>36</v>
      </c>
      <c r="B9" s="34">
        <v>1301</v>
      </c>
      <c r="C9" s="47">
        <v>1295</v>
      </c>
      <c r="D9" s="34">
        <v>1312</v>
      </c>
      <c r="E9" s="34">
        <v>1348</v>
      </c>
      <c r="F9" s="34">
        <v>1353</v>
      </c>
      <c r="G9" s="42">
        <f>G10+G12+G13</f>
        <v>1324</v>
      </c>
      <c r="H9" s="32">
        <v>1311</v>
      </c>
      <c r="I9" s="31">
        <f>(G9-H9)/H9</f>
        <v>9.9160945842868033E-3</v>
      </c>
      <c r="J9" s="30">
        <f>SUM(J10:J12)</f>
        <v>1327</v>
      </c>
      <c r="K9" s="30">
        <f>SUM(K10:K12)</f>
        <v>1326</v>
      </c>
      <c r="L9" s="29">
        <f>SUM(L10:L12)</f>
        <v>1345</v>
      </c>
      <c r="M9" s="29">
        <f>+M10+M12</f>
        <v>1286</v>
      </c>
      <c r="Q9" s="46"/>
      <c r="R9" s="45"/>
      <c r="S9" s="45"/>
      <c r="T9" s="45"/>
    </row>
    <row r="10" spans="1:20" ht="15" customHeight="1" x14ac:dyDescent="0.2">
      <c r="A10" s="18" t="s">
        <v>20</v>
      </c>
      <c r="B10" s="17">
        <v>1257</v>
      </c>
      <c r="C10" s="17">
        <v>1254</v>
      </c>
      <c r="D10" s="17">
        <v>1269</v>
      </c>
      <c r="E10" s="17">
        <v>1305</v>
      </c>
      <c r="F10" s="16">
        <v>1310</v>
      </c>
      <c r="G10" s="15">
        <v>1044</v>
      </c>
      <c r="H10" s="14">
        <v>1267</v>
      </c>
      <c r="I10" s="13">
        <f>(G10-H10)/H10</f>
        <v>-0.17600631412786108</v>
      </c>
      <c r="J10" s="12">
        <v>1280</v>
      </c>
      <c r="K10" s="12">
        <v>1239</v>
      </c>
      <c r="L10" s="11">
        <v>1302</v>
      </c>
      <c r="M10" s="10">
        <v>1242</v>
      </c>
      <c r="Q10" s="46"/>
      <c r="R10" s="45"/>
      <c r="S10" s="45"/>
      <c r="T10" s="45"/>
    </row>
    <row r="11" spans="1:20" ht="15" customHeight="1" x14ac:dyDescent="0.2">
      <c r="A11" s="18" t="s">
        <v>35</v>
      </c>
      <c r="B11" s="17"/>
      <c r="C11" s="17"/>
      <c r="D11" s="17"/>
      <c r="E11" s="17"/>
      <c r="F11" s="16"/>
      <c r="G11" s="15"/>
      <c r="H11" s="14"/>
      <c r="I11" s="13"/>
      <c r="J11" s="12"/>
      <c r="K11" s="12"/>
      <c r="L11" s="11"/>
      <c r="M11" s="10"/>
    </row>
    <row r="12" spans="1:20" ht="15" customHeight="1" x14ac:dyDescent="0.2">
      <c r="A12" s="18" t="s">
        <v>34</v>
      </c>
      <c r="B12" s="17">
        <v>44</v>
      </c>
      <c r="C12" s="17">
        <v>41</v>
      </c>
      <c r="D12" s="17">
        <v>43</v>
      </c>
      <c r="E12" s="17">
        <v>43</v>
      </c>
      <c r="F12" s="16">
        <v>43</v>
      </c>
      <c r="G12" s="15">
        <v>42</v>
      </c>
      <c r="H12" s="14">
        <v>44</v>
      </c>
      <c r="I12" s="13">
        <f>(G12-H12)/H12</f>
        <v>-4.5454545454545456E-2</v>
      </c>
      <c r="J12" s="12">
        <v>47</v>
      </c>
      <c r="K12" s="12">
        <v>87</v>
      </c>
      <c r="L12" s="11">
        <v>43</v>
      </c>
      <c r="M12" s="10">
        <v>44</v>
      </c>
    </row>
    <row r="13" spans="1:20" ht="15" customHeight="1" x14ac:dyDescent="0.2">
      <c r="A13" s="41" t="s">
        <v>109</v>
      </c>
      <c r="B13" s="17"/>
      <c r="C13" s="17"/>
      <c r="D13" s="17"/>
      <c r="E13" s="17"/>
      <c r="F13" s="16"/>
      <c r="G13" s="260">
        <v>238</v>
      </c>
      <c r="H13" s="14"/>
      <c r="I13" s="13"/>
      <c r="J13" s="12"/>
      <c r="K13" s="12"/>
      <c r="L13" s="11"/>
      <c r="M13" s="10"/>
    </row>
    <row r="14" spans="1:20" ht="15" customHeight="1" thickBot="1" x14ac:dyDescent="0.25">
      <c r="A14" s="44"/>
      <c r="B14" s="17"/>
      <c r="C14" s="17"/>
      <c r="D14" s="17"/>
      <c r="E14" s="17"/>
      <c r="F14" s="16"/>
      <c r="G14" s="15"/>
      <c r="H14" s="14"/>
      <c r="I14" s="13"/>
      <c r="J14" s="12"/>
      <c r="K14" s="12"/>
      <c r="L14" s="11"/>
      <c r="M14" s="10"/>
    </row>
    <row r="15" spans="1:20" ht="15" customHeight="1" thickBot="1" x14ac:dyDescent="0.25">
      <c r="A15" s="9" t="s">
        <v>33</v>
      </c>
      <c r="B15" s="23"/>
      <c r="C15" s="23"/>
      <c r="D15" s="23"/>
      <c r="E15" s="23"/>
      <c r="F15" s="23"/>
      <c r="G15" s="22"/>
      <c r="H15" s="21"/>
      <c r="I15" s="20"/>
      <c r="J15" s="25"/>
      <c r="K15" s="25"/>
      <c r="L15" s="24"/>
      <c r="M15" s="24"/>
    </row>
    <row r="16" spans="1:20" ht="15" customHeight="1" thickBot="1" x14ac:dyDescent="0.25">
      <c r="A16" s="9" t="s">
        <v>32</v>
      </c>
      <c r="B16" s="23"/>
      <c r="C16" s="23"/>
      <c r="D16" s="23"/>
      <c r="E16" s="23"/>
      <c r="F16" s="23"/>
      <c r="G16" s="22"/>
      <c r="H16" s="21"/>
      <c r="I16" s="20"/>
      <c r="J16" s="25"/>
      <c r="K16" s="25"/>
      <c r="L16" s="24"/>
      <c r="M16" s="24"/>
    </row>
    <row r="17" spans="1:15" ht="15" customHeight="1" thickBot="1" x14ac:dyDescent="0.25">
      <c r="A17" s="9" t="s">
        <v>31</v>
      </c>
      <c r="B17" s="23"/>
      <c r="C17" s="23"/>
      <c r="D17" s="23"/>
      <c r="E17" s="23"/>
      <c r="F17" s="23"/>
      <c r="G17" s="22"/>
      <c r="H17" s="21"/>
      <c r="I17" s="20"/>
      <c r="J17" s="25"/>
      <c r="K17" s="25"/>
      <c r="L17" s="24"/>
      <c r="M17" s="24"/>
    </row>
    <row r="18" spans="1:15" ht="15" customHeight="1" thickBot="1" x14ac:dyDescent="0.25">
      <c r="A18" s="18"/>
      <c r="B18" s="17"/>
      <c r="C18" s="17"/>
      <c r="D18" s="17"/>
      <c r="E18" s="17"/>
      <c r="F18" s="16"/>
      <c r="G18" s="15"/>
      <c r="H18" s="273"/>
      <c r="I18" s="13"/>
      <c r="J18" s="12"/>
      <c r="K18" s="12"/>
      <c r="L18" s="11"/>
      <c r="M18" s="10"/>
    </row>
    <row r="19" spans="1:15" ht="15" customHeight="1" thickBot="1" x14ac:dyDescent="0.25">
      <c r="A19" s="38" t="s">
        <v>30</v>
      </c>
      <c r="B19" s="34">
        <v>6</v>
      </c>
      <c r="C19" s="34">
        <v>4</v>
      </c>
      <c r="D19" s="34">
        <v>4</v>
      </c>
      <c r="E19" s="34">
        <v>4</v>
      </c>
      <c r="F19" s="34">
        <v>4</v>
      </c>
      <c r="G19" s="42">
        <v>5</v>
      </c>
      <c r="H19" s="32">
        <v>5</v>
      </c>
      <c r="I19" s="31">
        <f>(G19-H19)/H19</f>
        <v>0</v>
      </c>
      <c r="J19" s="30">
        <v>13</v>
      </c>
      <c r="K19" s="30">
        <v>7</v>
      </c>
      <c r="L19" s="29">
        <v>4</v>
      </c>
      <c r="M19" s="29">
        <v>3</v>
      </c>
    </row>
    <row r="20" spans="1:15" ht="15" customHeight="1" thickBot="1" x14ac:dyDescent="0.25">
      <c r="A20" s="18"/>
      <c r="B20" s="43"/>
      <c r="C20" s="43"/>
      <c r="D20" s="17"/>
      <c r="E20" s="17"/>
      <c r="F20" s="16"/>
      <c r="G20" s="15"/>
      <c r="I20" s="267"/>
      <c r="J20" s="12"/>
      <c r="K20" s="12"/>
      <c r="L20" s="11"/>
      <c r="M20" s="10"/>
    </row>
    <row r="21" spans="1:15" ht="15" customHeight="1" thickBot="1" x14ac:dyDescent="0.25">
      <c r="A21" s="38" t="s">
        <v>29</v>
      </c>
      <c r="B21" s="34">
        <v>1286</v>
      </c>
      <c r="C21" s="34">
        <v>1273</v>
      </c>
      <c r="D21" s="34">
        <v>1269</v>
      </c>
      <c r="E21" s="34">
        <v>1196</v>
      </c>
      <c r="F21" s="34">
        <v>1050</v>
      </c>
      <c r="G21" s="33">
        <f>G22+G23+G24</f>
        <v>933</v>
      </c>
      <c r="H21" s="32">
        <v>1247</v>
      </c>
      <c r="I21" s="31">
        <f>(G21-H21)/H21</f>
        <v>-0.25180433039294309</v>
      </c>
      <c r="J21" s="30">
        <f>SUM(J22:J24)</f>
        <v>1139</v>
      </c>
      <c r="K21" s="30">
        <f>SUM(K22:K24)</f>
        <v>1237</v>
      </c>
      <c r="L21" s="29">
        <f>SUM(L22:L24)</f>
        <v>1258</v>
      </c>
      <c r="M21" s="29">
        <f>SUM(M22:M24)</f>
        <v>1269</v>
      </c>
    </row>
    <row r="22" spans="1:15" ht="15" customHeight="1" x14ac:dyDescent="0.2">
      <c r="A22" s="41" t="s">
        <v>26</v>
      </c>
      <c r="B22" s="17">
        <v>1210</v>
      </c>
      <c r="C22" s="17">
        <v>1192</v>
      </c>
      <c r="D22" s="17">
        <v>1194</v>
      </c>
      <c r="E22" s="17">
        <v>1127</v>
      </c>
      <c r="F22" s="16">
        <v>989</v>
      </c>
      <c r="G22" s="15">
        <v>856</v>
      </c>
      <c r="H22" s="269">
        <v>1188</v>
      </c>
      <c r="I22" s="13">
        <f>(G22-H22)/H22</f>
        <v>-0.27946127946127947</v>
      </c>
      <c r="J22" s="12">
        <v>1097</v>
      </c>
      <c r="K22" s="12">
        <v>1189</v>
      </c>
      <c r="L22" s="11">
        <v>1195</v>
      </c>
      <c r="M22" s="10">
        <v>1199</v>
      </c>
    </row>
    <row r="23" spans="1:15" ht="15" customHeight="1" x14ac:dyDescent="0.2">
      <c r="A23" s="18" t="s">
        <v>28</v>
      </c>
      <c r="B23" s="17">
        <v>76</v>
      </c>
      <c r="C23" s="17">
        <v>81</v>
      </c>
      <c r="D23" s="17">
        <v>75</v>
      </c>
      <c r="E23" s="17">
        <v>69</v>
      </c>
      <c r="F23" s="16">
        <v>61</v>
      </c>
      <c r="G23" s="15">
        <v>61</v>
      </c>
      <c r="H23" s="14">
        <v>59</v>
      </c>
      <c r="I23" s="276">
        <f>(G23-H23)/H23</f>
        <v>3.3898305084745763E-2</v>
      </c>
      <c r="J23" s="12">
        <v>42</v>
      </c>
      <c r="K23" s="12">
        <v>48</v>
      </c>
      <c r="L23" s="11">
        <v>63</v>
      </c>
      <c r="M23" s="10">
        <v>70</v>
      </c>
    </row>
    <row r="24" spans="1:15" ht="15" customHeight="1" x14ac:dyDescent="0.2">
      <c r="A24" s="18" t="s">
        <v>110</v>
      </c>
      <c r="B24" s="17"/>
      <c r="C24" s="17"/>
      <c r="D24" s="17"/>
      <c r="E24" s="17"/>
      <c r="F24" s="16"/>
      <c r="G24" s="260">
        <v>16</v>
      </c>
      <c r="I24" s="267"/>
      <c r="J24" s="12"/>
      <c r="K24" s="12"/>
      <c r="L24" s="11"/>
      <c r="M24" s="10"/>
    </row>
    <row r="25" spans="1:15" ht="15" customHeight="1" thickBot="1" x14ac:dyDescent="0.25">
      <c r="A25" s="253"/>
      <c r="B25" s="17"/>
      <c r="C25" s="17"/>
      <c r="D25" s="17"/>
      <c r="E25" s="17"/>
      <c r="F25" s="16"/>
      <c r="G25" s="260"/>
      <c r="I25" s="267"/>
      <c r="J25" s="12"/>
      <c r="K25" s="12"/>
      <c r="L25" s="11"/>
      <c r="M25" s="10"/>
    </row>
    <row r="26" spans="1:15" ht="15" customHeight="1" thickBot="1" x14ac:dyDescent="0.25">
      <c r="A26" s="38" t="s">
        <v>27</v>
      </c>
      <c r="B26" s="34">
        <v>1284</v>
      </c>
      <c r="C26" s="34">
        <v>1267</v>
      </c>
      <c r="D26" s="34">
        <v>1271</v>
      </c>
      <c r="E26" s="34">
        <v>1289</v>
      </c>
      <c r="F26" s="34">
        <v>1302</v>
      </c>
      <c r="G26" s="42">
        <f>G27+G29</f>
        <v>1251</v>
      </c>
      <c r="H26" s="32">
        <v>1284</v>
      </c>
      <c r="I26" s="31">
        <f>(G26-H26)/H26</f>
        <v>-2.5700934579439252E-2</v>
      </c>
      <c r="J26" s="30">
        <f>SUM(J27:J29)</f>
        <v>893</v>
      </c>
      <c r="K26" s="30">
        <f>SUM(K27:K29)</f>
        <v>1149</v>
      </c>
      <c r="L26" s="29">
        <f>SUM(L27:L29)</f>
        <v>1277</v>
      </c>
      <c r="M26" s="29">
        <f>SUM(M27:M29)</f>
        <v>1308</v>
      </c>
    </row>
    <row r="27" spans="1:15" ht="15" customHeight="1" x14ac:dyDescent="0.2">
      <c r="A27" s="18" t="s">
        <v>26</v>
      </c>
      <c r="B27" s="17">
        <v>974</v>
      </c>
      <c r="C27" s="17">
        <v>968</v>
      </c>
      <c r="D27" s="17">
        <v>961</v>
      </c>
      <c r="E27" s="17">
        <v>945</v>
      </c>
      <c r="F27" s="16">
        <v>976</v>
      </c>
      <c r="G27" s="15">
        <v>942</v>
      </c>
      <c r="H27" s="14">
        <v>992</v>
      </c>
      <c r="I27" s="13">
        <f>(G27-H27)/H27</f>
        <v>-5.040322580645161E-2</v>
      </c>
      <c r="J27" s="12">
        <v>686</v>
      </c>
      <c r="K27" s="12">
        <v>813</v>
      </c>
      <c r="L27" s="11">
        <v>979</v>
      </c>
      <c r="M27" s="10">
        <v>960</v>
      </c>
    </row>
    <row r="28" spans="1:15" ht="15" customHeight="1" x14ac:dyDescent="0.2">
      <c r="A28" s="18" t="s">
        <v>25</v>
      </c>
      <c r="B28" s="23"/>
      <c r="C28" s="23"/>
      <c r="D28" s="23"/>
      <c r="E28" s="23"/>
      <c r="F28" s="23"/>
      <c r="G28" s="22"/>
      <c r="H28" s="277"/>
      <c r="I28" s="20"/>
      <c r="J28" s="274">
        <v>207</v>
      </c>
      <c r="K28" s="274">
        <v>336</v>
      </c>
      <c r="L28" s="24"/>
      <c r="M28" s="19"/>
    </row>
    <row r="29" spans="1:15" ht="15" customHeight="1" x14ac:dyDescent="0.2">
      <c r="A29" s="18" t="s">
        <v>24</v>
      </c>
      <c r="B29" s="17">
        <v>310</v>
      </c>
      <c r="C29" s="17">
        <v>299</v>
      </c>
      <c r="D29" s="17">
        <v>310</v>
      </c>
      <c r="E29" s="17">
        <v>344</v>
      </c>
      <c r="F29" s="16">
        <v>326</v>
      </c>
      <c r="G29" s="15">
        <v>309</v>
      </c>
      <c r="H29" s="14">
        <v>292</v>
      </c>
      <c r="I29" s="276">
        <f>(G29-H29)/H29</f>
        <v>5.8219178082191778E-2</v>
      </c>
      <c r="J29" s="12"/>
      <c r="K29" s="12"/>
      <c r="L29" s="11">
        <v>298</v>
      </c>
      <c r="M29" s="10">
        <v>348</v>
      </c>
    </row>
    <row r="30" spans="1:15" ht="15" customHeight="1" thickBot="1" x14ac:dyDescent="0.25">
      <c r="A30" s="18"/>
      <c r="B30" s="17"/>
      <c r="C30" s="17"/>
      <c r="D30" s="17"/>
      <c r="E30" s="17"/>
      <c r="F30" s="16"/>
      <c r="G30" s="15"/>
      <c r="H30" s="14"/>
      <c r="I30" s="13"/>
      <c r="J30" s="12"/>
      <c r="K30" s="12"/>
      <c r="L30" s="11"/>
      <c r="M30" s="10"/>
    </row>
    <row r="31" spans="1:15" ht="15" customHeight="1" thickBot="1" x14ac:dyDescent="0.25">
      <c r="A31" s="38" t="s">
        <v>23</v>
      </c>
      <c r="B31" s="34">
        <v>453</v>
      </c>
      <c r="C31" s="34">
        <v>447</v>
      </c>
      <c r="D31" s="34">
        <v>459</v>
      </c>
      <c r="E31" s="34">
        <v>461</v>
      </c>
      <c r="F31" s="34">
        <v>456</v>
      </c>
      <c r="G31" s="42">
        <v>452</v>
      </c>
      <c r="H31" s="32">
        <v>625</v>
      </c>
      <c r="I31" s="31">
        <f>(G31-H31)/H31</f>
        <v>-0.27679999999999999</v>
      </c>
      <c r="J31" s="30">
        <v>395</v>
      </c>
      <c r="K31" s="30">
        <v>401</v>
      </c>
      <c r="L31" s="29">
        <v>569</v>
      </c>
      <c r="M31" s="29">
        <v>487</v>
      </c>
      <c r="O31" s="2"/>
    </row>
    <row r="32" spans="1:15" ht="15" customHeight="1" thickBot="1" x14ac:dyDescent="0.25">
      <c r="A32" s="18"/>
      <c r="B32" s="17"/>
      <c r="C32" s="17"/>
      <c r="D32" s="17"/>
      <c r="E32" s="17"/>
      <c r="F32" s="16"/>
      <c r="G32" s="15"/>
      <c r="H32" s="14"/>
      <c r="I32" s="13"/>
      <c r="J32" s="12"/>
      <c r="K32" s="12"/>
      <c r="L32" s="11"/>
      <c r="M32" s="10"/>
    </row>
    <row r="33" spans="1:19" ht="15" customHeight="1" thickBot="1" x14ac:dyDescent="0.25">
      <c r="A33" s="9" t="s">
        <v>22</v>
      </c>
      <c r="B33" s="23"/>
      <c r="C33" s="23"/>
      <c r="D33" s="23"/>
      <c r="E33" s="23"/>
      <c r="F33" s="23"/>
      <c r="G33" s="22"/>
      <c r="H33" s="21"/>
      <c r="I33" s="20"/>
      <c r="J33" s="274">
        <v>619</v>
      </c>
      <c r="K33" s="274">
        <v>0</v>
      </c>
      <c r="L33" s="24"/>
      <c r="M33" s="19"/>
    </row>
    <row r="34" spans="1:19" ht="15" customHeight="1" thickBot="1" x14ac:dyDescent="0.25">
      <c r="A34" s="18"/>
      <c r="B34" s="17"/>
      <c r="C34" s="17"/>
      <c r="D34" s="17"/>
      <c r="E34" s="17"/>
      <c r="F34" s="16"/>
      <c r="G34" s="15"/>
      <c r="H34" s="14"/>
      <c r="I34" s="13"/>
      <c r="J34" s="12"/>
      <c r="K34" s="12"/>
      <c r="L34" s="11"/>
      <c r="M34" s="10"/>
    </row>
    <row r="35" spans="1:19" ht="15" customHeight="1" thickBot="1" x14ac:dyDescent="0.25">
      <c r="A35" s="263" t="s">
        <v>127</v>
      </c>
      <c r="B35" s="34">
        <v>3242</v>
      </c>
      <c r="C35" s="34">
        <v>3209</v>
      </c>
      <c r="D35" s="34">
        <v>3193</v>
      </c>
      <c r="E35" s="34">
        <v>3146</v>
      </c>
      <c r="F35" s="34">
        <v>3093</v>
      </c>
      <c r="G35" s="42">
        <f>G36+G37+G38</f>
        <v>3072</v>
      </c>
      <c r="H35" s="32">
        <v>3277</v>
      </c>
      <c r="I35" s="31">
        <f>(G35-H35)/H35</f>
        <v>-6.2557216966737869E-2</v>
      </c>
      <c r="J35" s="30">
        <v>2337</v>
      </c>
      <c r="K35" s="30">
        <v>2492</v>
      </c>
      <c r="L35" s="29">
        <v>3199</v>
      </c>
      <c r="M35" s="29">
        <v>3274</v>
      </c>
    </row>
    <row r="36" spans="1:19" ht="15" customHeight="1" x14ac:dyDescent="0.2">
      <c r="A36" s="41" t="s">
        <v>26</v>
      </c>
      <c r="B36" s="17"/>
      <c r="C36" s="17"/>
      <c r="D36" s="17"/>
      <c r="E36" s="17"/>
      <c r="F36" s="16"/>
      <c r="G36" s="260">
        <v>2693</v>
      </c>
      <c r="H36" s="14"/>
      <c r="I36" s="13"/>
      <c r="J36" s="12"/>
      <c r="K36" s="12"/>
      <c r="L36" s="11"/>
      <c r="M36" s="10"/>
    </row>
    <row r="37" spans="1:19" ht="15" customHeight="1" x14ac:dyDescent="0.2">
      <c r="A37" s="41" t="s">
        <v>111</v>
      </c>
      <c r="B37" s="17"/>
      <c r="C37" s="17"/>
      <c r="D37" s="17"/>
      <c r="E37" s="17"/>
      <c r="F37" s="16"/>
      <c r="G37" s="36">
        <v>127</v>
      </c>
      <c r="H37" s="14"/>
      <c r="I37" s="13"/>
      <c r="J37" s="12"/>
      <c r="K37" s="12"/>
      <c r="L37" s="11"/>
      <c r="M37" s="10"/>
    </row>
    <row r="38" spans="1:19" ht="15" customHeight="1" thickBot="1" x14ac:dyDescent="0.25">
      <c r="A38" s="41" t="s">
        <v>112</v>
      </c>
      <c r="B38" s="17"/>
      <c r="C38" s="17"/>
      <c r="D38" s="17"/>
      <c r="E38" s="17"/>
      <c r="F38" s="16"/>
      <c r="G38" s="36">
        <v>252</v>
      </c>
      <c r="H38" s="14"/>
      <c r="I38" s="13"/>
      <c r="J38" s="12"/>
      <c r="K38" s="12"/>
      <c r="L38" s="11"/>
      <c r="M38" s="10"/>
    </row>
    <row r="39" spans="1:19" ht="15" customHeight="1" thickBot="1" x14ac:dyDescent="0.25">
      <c r="A39" s="38" t="s">
        <v>21</v>
      </c>
      <c r="B39" s="34">
        <v>2049</v>
      </c>
      <c r="C39" s="34">
        <v>2091</v>
      </c>
      <c r="D39" s="34">
        <v>2062</v>
      </c>
      <c r="E39" s="34">
        <v>2067</v>
      </c>
      <c r="F39" s="34">
        <v>2081</v>
      </c>
      <c r="G39" s="33">
        <f>G40+G41+G42+G43</f>
        <v>2161</v>
      </c>
      <c r="H39" s="32">
        <v>2032</v>
      </c>
      <c r="I39" s="31">
        <f>(G39-H39)/H39</f>
        <v>6.3484251968503935E-2</v>
      </c>
      <c r="J39" s="30">
        <f>SUM(J40:J43)</f>
        <v>1878</v>
      </c>
      <c r="K39" s="30">
        <f>SUM(K40:K43)</f>
        <v>2034</v>
      </c>
      <c r="L39" s="29">
        <f>SUM(L40:L43)</f>
        <v>1952</v>
      </c>
      <c r="M39" s="29">
        <f>+M40+M41+M43</f>
        <v>2106</v>
      </c>
    </row>
    <row r="40" spans="1:19" ht="15" customHeight="1" x14ac:dyDescent="0.2">
      <c r="A40" s="41" t="s">
        <v>26</v>
      </c>
      <c r="B40" s="17">
        <v>1654</v>
      </c>
      <c r="C40" s="17">
        <v>1671</v>
      </c>
      <c r="D40" s="17">
        <v>1637</v>
      </c>
      <c r="E40" s="17">
        <v>1646</v>
      </c>
      <c r="F40" s="16">
        <v>1671</v>
      </c>
      <c r="G40" s="15">
        <v>1564</v>
      </c>
      <c r="H40" s="14">
        <v>1722</v>
      </c>
      <c r="I40" s="13">
        <f>(G40-H40)/H40</f>
        <v>-9.1753774680603944E-2</v>
      </c>
      <c r="J40" s="12">
        <v>1644</v>
      </c>
      <c r="K40" s="12">
        <v>1711</v>
      </c>
      <c r="L40" s="11">
        <v>1693</v>
      </c>
      <c r="M40" s="10">
        <v>1683</v>
      </c>
      <c r="N40" s="49"/>
      <c r="O40" s="49"/>
      <c r="P40" s="49"/>
      <c r="Q40" s="49"/>
      <c r="R40" s="49"/>
      <c r="S40" s="49"/>
    </row>
    <row r="41" spans="1:19" ht="15" customHeight="1" x14ac:dyDescent="0.2">
      <c r="A41" s="41" t="s">
        <v>19</v>
      </c>
      <c r="B41" s="17">
        <v>395</v>
      </c>
      <c r="C41" s="17">
        <v>420</v>
      </c>
      <c r="D41" s="17">
        <v>425</v>
      </c>
      <c r="E41" s="17">
        <v>421</v>
      </c>
      <c r="F41" s="16">
        <v>410</v>
      </c>
      <c r="G41" s="15">
        <v>463</v>
      </c>
      <c r="H41" s="14">
        <v>210</v>
      </c>
      <c r="I41" s="13">
        <f>(H41-G41)/G41</f>
        <v>-0.54643628509719222</v>
      </c>
      <c r="J41" s="12">
        <v>37</v>
      </c>
      <c r="K41" s="12">
        <v>75</v>
      </c>
      <c r="L41" s="11">
        <v>0</v>
      </c>
      <c r="M41" s="10">
        <v>423</v>
      </c>
    </row>
    <row r="42" spans="1:19" ht="15" customHeight="1" x14ac:dyDescent="0.2">
      <c r="A42" s="18" t="s">
        <v>112</v>
      </c>
      <c r="B42" s="16"/>
      <c r="C42" s="16"/>
      <c r="D42" s="16"/>
      <c r="E42" s="16"/>
      <c r="F42" s="16"/>
      <c r="G42" s="260">
        <v>134</v>
      </c>
      <c r="H42" s="254"/>
      <c r="I42" s="255"/>
      <c r="J42" s="256"/>
      <c r="K42" s="257"/>
      <c r="L42" s="258"/>
      <c r="M42" s="10"/>
    </row>
    <row r="43" spans="1:19" ht="15" customHeight="1" x14ac:dyDescent="0.2">
      <c r="A43" s="40" t="s">
        <v>18</v>
      </c>
      <c r="B43" s="39">
        <v>0</v>
      </c>
      <c r="C43" s="39">
        <v>0</v>
      </c>
      <c r="D43" s="17">
        <v>0</v>
      </c>
      <c r="E43" s="17">
        <v>0</v>
      </c>
      <c r="F43" s="16">
        <v>0</v>
      </c>
      <c r="G43" s="15">
        <v>0</v>
      </c>
      <c r="H43" s="14">
        <v>100</v>
      </c>
      <c r="I43" s="13">
        <f>(G43-H43)/H43</f>
        <v>-1</v>
      </c>
      <c r="J43" s="12">
        <v>197</v>
      </c>
      <c r="K43" s="12">
        <v>248</v>
      </c>
      <c r="L43" s="11">
        <v>259</v>
      </c>
      <c r="M43" s="10">
        <v>0</v>
      </c>
    </row>
    <row r="44" spans="1:19" ht="15" customHeight="1" thickBot="1" x14ac:dyDescent="0.25">
      <c r="A44" s="37"/>
      <c r="B44" s="36"/>
      <c r="C44" s="17"/>
      <c r="D44" s="17"/>
      <c r="E44" s="17"/>
      <c r="F44" s="16"/>
      <c r="G44" s="15"/>
      <c r="H44" s="14"/>
      <c r="I44" s="13"/>
      <c r="J44" s="12"/>
      <c r="K44" s="12"/>
      <c r="L44" s="11"/>
      <c r="M44" s="10"/>
    </row>
    <row r="45" spans="1:19" ht="15" customHeight="1" thickBot="1" x14ac:dyDescent="0.25">
      <c r="A45" s="38" t="s">
        <v>17</v>
      </c>
      <c r="B45" s="34">
        <v>370</v>
      </c>
      <c r="C45" s="34">
        <v>378</v>
      </c>
      <c r="D45" s="34">
        <v>398</v>
      </c>
      <c r="E45" s="34">
        <v>397</v>
      </c>
      <c r="F45" s="34">
        <v>395</v>
      </c>
      <c r="G45" s="271">
        <f>G46+G47+G48+G49+G50+G51</f>
        <v>395</v>
      </c>
      <c r="H45" s="272">
        <v>375</v>
      </c>
      <c r="I45" s="266">
        <f>(G45-H45)/H45</f>
        <v>5.3333333333333337E-2</v>
      </c>
      <c r="J45" s="30">
        <f>SUM(J46:J50)</f>
        <v>359</v>
      </c>
      <c r="K45" s="30">
        <f>SUM(K46:K50)</f>
        <v>372</v>
      </c>
      <c r="L45" s="29">
        <f>SUM(L46:L50)</f>
        <v>368</v>
      </c>
      <c r="M45" s="29">
        <f>SUM(M46:M50)</f>
        <v>385</v>
      </c>
    </row>
    <row r="46" spans="1:19" ht="15" customHeight="1" x14ac:dyDescent="0.2">
      <c r="A46" s="41" t="s">
        <v>26</v>
      </c>
      <c r="B46" s="17">
        <v>355</v>
      </c>
      <c r="C46" s="17">
        <v>361</v>
      </c>
      <c r="D46" s="17">
        <v>376</v>
      </c>
      <c r="E46" s="17">
        <v>372</v>
      </c>
      <c r="F46" s="16">
        <v>376</v>
      </c>
      <c r="G46" s="260">
        <v>114</v>
      </c>
      <c r="H46" s="46">
        <v>358</v>
      </c>
      <c r="I46" s="278">
        <f>(G46-H46)/H46</f>
        <v>-0.68156424581005581</v>
      </c>
      <c r="J46" s="12">
        <v>348</v>
      </c>
      <c r="K46" s="12">
        <v>352</v>
      </c>
      <c r="L46" s="11">
        <v>347</v>
      </c>
      <c r="M46" s="10">
        <v>372</v>
      </c>
      <c r="N46" s="275"/>
    </row>
    <row r="47" spans="1:19" ht="15" customHeight="1" x14ac:dyDescent="0.2">
      <c r="A47" s="359" t="s">
        <v>113</v>
      </c>
      <c r="B47" s="17"/>
      <c r="C47" s="17"/>
      <c r="D47" s="17"/>
      <c r="E47" s="17"/>
      <c r="F47" s="16"/>
      <c r="G47" s="260">
        <v>131</v>
      </c>
      <c r="H47" s="273"/>
      <c r="I47" s="267"/>
      <c r="J47" s="12"/>
      <c r="K47" s="12"/>
      <c r="L47" s="11"/>
      <c r="M47" s="10"/>
    </row>
    <row r="48" spans="1:19" ht="15" customHeight="1" x14ac:dyDescent="0.2">
      <c r="A48" s="359" t="s">
        <v>114</v>
      </c>
      <c r="B48" s="17"/>
      <c r="C48" s="17"/>
      <c r="D48" s="17"/>
      <c r="E48" s="17"/>
      <c r="F48" s="16"/>
      <c r="G48" s="260">
        <v>68</v>
      </c>
      <c r="H48" s="273"/>
      <c r="I48" s="267"/>
      <c r="J48" s="12"/>
      <c r="K48" s="12"/>
      <c r="L48" s="11"/>
      <c r="M48" s="10"/>
    </row>
    <row r="49" spans="1:13" ht="15" customHeight="1" x14ac:dyDescent="0.2">
      <c r="A49" s="359" t="s">
        <v>115</v>
      </c>
      <c r="B49" s="17"/>
      <c r="C49" s="17"/>
      <c r="D49" s="17"/>
      <c r="E49" s="17"/>
      <c r="F49" s="16"/>
      <c r="G49" s="260">
        <v>6</v>
      </c>
      <c r="I49" s="267"/>
      <c r="J49" s="12"/>
      <c r="K49" s="12"/>
      <c r="L49" s="11"/>
      <c r="M49" s="10"/>
    </row>
    <row r="50" spans="1:13" ht="15" customHeight="1" x14ac:dyDescent="0.2">
      <c r="A50" s="18" t="s">
        <v>16</v>
      </c>
      <c r="B50" s="17">
        <v>15</v>
      </c>
      <c r="C50" s="17">
        <v>17</v>
      </c>
      <c r="D50" s="17">
        <v>22</v>
      </c>
      <c r="E50" s="17">
        <v>25</v>
      </c>
      <c r="F50" s="16">
        <v>19</v>
      </c>
      <c r="G50" s="260">
        <v>22</v>
      </c>
      <c r="H50" s="46">
        <v>17</v>
      </c>
      <c r="I50" s="267">
        <f>(G50-H50)/H50</f>
        <v>0.29411764705882354</v>
      </c>
      <c r="J50" s="12">
        <v>11</v>
      </c>
      <c r="K50" s="12">
        <v>20</v>
      </c>
      <c r="L50" s="11">
        <v>21</v>
      </c>
      <c r="M50" s="10">
        <v>13</v>
      </c>
    </row>
    <row r="51" spans="1:13" ht="15" customHeight="1" x14ac:dyDescent="0.2">
      <c r="A51" s="40" t="s">
        <v>116</v>
      </c>
      <c r="B51" s="17"/>
      <c r="C51" s="17"/>
      <c r="D51" s="17"/>
      <c r="E51" s="17"/>
      <c r="F51" s="16"/>
      <c r="G51" s="260">
        <v>54</v>
      </c>
      <c r="I51" s="267"/>
      <c r="J51" s="12"/>
      <c r="K51" s="12"/>
      <c r="L51" s="11"/>
      <c r="M51" s="10"/>
    </row>
    <row r="52" spans="1:13" ht="15" customHeight="1" thickBot="1" x14ac:dyDescent="0.25">
      <c r="A52" s="37"/>
      <c r="B52" s="17"/>
      <c r="C52" s="36"/>
      <c r="D52" s="17"/>
      <c r="E52" s="17"/>
      <c r="F52" s="16"/>
      <c r="G52" s="15"/>
      <c r="H52" s="273"/>
      <c r="I52" s="13"/>
      <c r="J52" s="12"/>
      <c r="K52" s="12"/>
      <c r="L52" s="11"/>
      <c r="M52" s="10"/>
    </row>
    <row r="53" spans="1:13" ht="15" customHeight="1" thickBot="1" x14ac:dyDescent="0.25">
      <c r="A53" s="35" t="s">
        <v>15</v>
      </c>
      <c r="B53" s="34">
        <v>1025</v>
      </c>
      <c r="C53" s="34">
        <v>1028</v>
      </c>
      <c r="D53" s="34">
        <v>1060</v>
      </c>
      <c r="E53" s="34">
        <v>1022</v>
      </c>
      <c r="F53" s="34">
        <v>1034</v>
      </c>
      <c r="G53" s="33">
        <f>SUM(G55:G67)</f>
        <v>1063</v>
      </c>
      <c r="H53" s="32">
        <v>969</v>
      </c>
      <c r="I53" s="31">
        <f>(G53-H53)/H53</f>
        <v>9.7007223942208468E-2</v>
      </c>
      <c r="J53" s="30">
        <f>SUM(J54:J67)</f>
        <v>845</v>
      </c>
      <c r="K53" s="30">
        <f>SUM(K54:K67)</f>
        <v>505</v>
      </c>
      <c r="L53" s="29">
        <f>SUM(L54:L67)</f>
        <v>984</v>
      </c>
      <c r="M53" s="29">
        <f>+M55+M56+M57+M58+M59+M60+M61+M62+M63+M64+M65+M66+M67</f>
        <v>988</v>
      </c>
    </row>
    <row r="54" spans="1:13" ht="15" customHeight="1" x14ac:dyDescent="0.2">
      <c r="A54" s="18" t="s">
        <v>14</v>
      </c>
      <c r="B54" s="23"/>
      <c r="C54" s="23"/>
      <c r="D54" s="23"/>
      <c r="E54" s="23"/>
      <c r="F54" s="23"/>
      <c r="G54" s="22"/>
      <c r="H54" s="21"/>
      <c r="I54" s="20"/>
      <c r="J54" s="274">
        <v>244</v>
      </c>
      <c r="K54" s="274">
        <v>0</v>
      </c>
      <c r="L54" s="24"/>
      <c r="M54" s="19"/>
    </row>
    <row r="55" spans="1:13" ht="15" customHeight="1" x14ac:dyDescent="0.2">
      <c r="A55" s="18" t="s">
        <v>13</v>
      </c>
      <c r="B55" s="17">
        <v>0</v>
      </c>
      <c r="C55" s="17">
        <v>0</v>
      </c>
      <c r="D55" s="17">
        <v>0</v>
      </c>
      <c r="E55" s="17">
        <v>0</v>
      </c>
      <c r="F55" s="16">
        <v>0</v>
      </c>
      <c r="G55" s="15">
        <v>0</v>
      </c>
      <c r="H55" s="14">
        <v>31</v>
      </c>
      <c r="I55" s="13">
        <f t="shared" ref="I55:I67" si="0">(G55-H55)/H55</f>
        <v>-1</v>
      </c>
      <c r="J55" s="12">
        <v>21</v>
      </c>
      <c r="K55" s="12">
        <v>16</v>
      </c>
      <c r="L55" s="11">
        <v>30</v>
      </c>
      <c r="M55" s="10">
        <v>11</v>
      </c>
    </row>
    <row r="56" spans="1:13" ht="15" customHeight="1" x14ac:dyDescent="0.2">
      <c r="A56" s="18" t="s">
        <v>12</v>
      </c>
      <c r="B56" s="17">
        <v>26</v>
      </c>
      <c r="C56" s="17">
        <v>27</v>
      </c>
      <c r="D56" s="17">
        <v>29</v>
      </c>
      <c r="E56" s="17">
        <v>28</v>
      </c>
      <c r="F56" s="16">
        <v>27</v>
      </c>
      <c r="G56" s="15">
        <v>30</v>
      </c>
      <c r="H56" s="14">
        <v>26</v>
      </c>
      <c r="I56" s="13">
        <f t="shared" si="0"/>
        <v>0.15384615384615385</v>
      </c>
      <c r="J56" s="12">
        <v>35</v>
      </c>
      <c r="K56" s="12">
        <v>29</v>
      </c>
      <c r="L56" s="11">
        <v>25</v>
      </c>
      <c r="M56" s="10">
        <v>26</v>
      </c>
    </row>
    <row r="57" spans="1:13" ht="15" customHeight="1" x14ac:dyDescent="0.2">
      <c r="A57" s="18" t="s">
        <v>11</v>
      </c>
      <c r="B57" s="17">
        <v>33</v>
      </c>
      <c r="C57" s="17">
        <v>33</v>
      </c>
      <c r="D57" s="17">
        <v>32</v>
      </c>
      <c r="E57" s="17">
        <v>31</v>
      </c>
      <c r="F57" s="16">
        <v>33</v>
      </c>
      <c r="G57" s="15">
        <v>33</v>
      </c>
      <c r="H57" s="14">
        <v>33</v>
      </c>
      <c r="I57" s="13">
        <f t="shared" si="0"/>
        <v>0</v>
      </c>
      <c r="J57" s="12">
        <v>19</v>
      </c>
      <c r="K57" s="12">
        <v>15</v>
      </c>
      <c r="L57" s="11">
        <v>30</v>
      </c>
      <c r="M57" s="10">
        <v>31</v>
      </c>
    </row>
    <row r="58" spans="1:13" ht="15" customHeight="1" x14ac:dyDescent="0.2">
      <c r="A58" s="18" t="s">
        <v>10</v>
      </c>
      <c r="B58" s="17">
        <v>57</v>
      </c>
      <c r="C58" s="17">
        <v>54</v>
      </c>
      <c r="D58" s="17">
        <v>52</v>
      </c>
      <c r="E58" s="17">
        <v>49</v>
      </c>
      <c r="F58" s="16">
        <v>52</v>
      </c>
      <c r="G58" s="15">
        <v>54</v>
      </c>
      <c r="H58" s="14">
        <v>50</v>
      </c>
      <c r="I58" s="13">
        <f t="shared" si="0"/>
        <v>0.08</v>
      </c>
      <c r="J58" s="12">
        <v>26</v>
      </c>
      <c r="K58" s="12">
        <v>13</v>
      </c>
      <c r="L58" s="11">
        <v>49</v>
      </c>
      <c r="M58" s="10">
        <v>50</v>
      </c>
    </row>
    <row r="59" spans="1:13" ht="15" customHeight="1" x14ac:dyDescent="0.2">
      <c r="A59" s="18" t="s">
        <v>9</v>
      </c>
      <c r="B59" s="17">
        <v>30</v>
      </c>
      <c r="C59" s="17">
        <v>31</v>
      </c>
      <c r="D59" s="17">
        <v>33</v>
      </c>
      <c r="E59" s="17">
        <v>34</v>
      </c>
      <c r="F59" s="16">
        <v>32</v>
      </c>
      <c r="G59" s="15">
        <v>33</v>
      </c>
      <c r="H59" s="269">
        <v>30</v>
      </c>
      <c r="I59" s="276">
        <f t="shared" si="0"/>
        <v>0.1</v>
      </c>
      <c r="J59" s="12">
        <v>22</v>
      </c>
      <c r="K59" s="12">
        <v>8</v>
      </c>
      <c r="L59" s="11">
        <v>31</v>
      </c>
      <c r="M59" s="10">
        <v>23</v>
      </c>
    </row>
    <row r="60" spans="1:13" ht="15" customHeight="1" x14ac:dyDescent="0.2">
      <c r="A60" s="18" t="s">
        <v>8</v>
      </c>
      <c r="B60" s="17">
        <v>157</v>
      </c>
      <c r="C60" s="17">
        <v>155</v>
      </c>
      <c r="D60" s="17">
        <v>163</v>
      </c>
      <c r="E60" s="17">
        <v>168</v>
      </c>
      <c r="F60" s="16">
        <v>149</v>
      </c>
      <c r="G60" s="15">
        <v>175</v>
      </c>
      <c r="H60" s="269">
        <v>138</v>
      </c>
      <c r="I60" s="276">
        <f t="shared" si="0"/>
        <v>0.26811594202898553</v>
      </c>
      <c r="J60" s="12">
        <v>83</v>
      </c>
      <c r="K60" s="12">
        <v>0</v>
      </c>
      <c r="L60" s="11">
        <v>174</v>
      </c>
      <c r="M60" s="10">
        <v>172</v>
      </c>
    </row>
    <row r="61" spans="1:13" ht="15" customHeight="1" x14ac:dyDescent="0.2">
      <c r="A61" s="18" t="s">
        <v>7</v>
      </c>
      <c r="B61" s="17">
        <v>125</v>
      </c>
      <c r="C61" s="17">
        <v>129</v>
      </c>
      <c r="D61" s="17">
        <v>132</v>
      </c>
      <c r="E61" s="17">
        <v>132</v>
      </c>
      <c r="F61" s="16">
        <v>133</v>
      </c>
      <c r="G61" s="15">
        <v>129</v>
      </c>
      <c r="H61" s="14">
        <v>128</v>
      </c>
      <c r="I61" s="276">
        <f t="shared" si="0"/>
        <v>7.8125E-3</v>
      </c>
      <c r="J61" s="12">
        <v>107</v>
      </c>
      <c r="K61" s="12">
        <v>102</v>
      </c>
      <c r="L61" s="11">
        <v>126</v>
      </c>
      <c r="M61" s="10">
        <v>127</v>
      </c>
    </row>
    <row r="62" spans="1:13" ht="15" customHeight="1" x14ac:dyDescent="0.2">
      <c r="A62" s="18" t="s">
        <v>6</v>
      </c>
      <c r="B62" s="17">
        <v>64</v>
      </c>
      <c r="C62" s="17">
        <v>62</v>
      </c>
      <c r="D62" s="17">
        <v>71</v>
      </c>
      <c r="E62" s="17">
        <v>68</v>
      </c>
      <c r="F62" s="16">
        <v>67</v>
      </c>
      <c r="G62" s="15">
        <v>62</v>
      </c>
      <c r="H62" s="14">
        <v>61</v>
      </c>
      <c r="I62" s="276">
        <f t="shared" si="0"/>
        <v>1.6393442622950821E-2</v>
      </c>
      <c r="J62" s="12">
        <v>59</v>
      </c>
      <c r="K62" s="12">
        <v>39</v>
      </c>
      <c r="L62" s="11">
        <v>53</v>
      </c>
      <c r="M62" s="10">
        <v>51</v>
      </c>
    </row>
    <row r="63" spans="1:13" ht="15" customHeight="1" x14ac:dyDescent="0.2">
      <c r="A63" s="18" t="s">
        <v>5</v>
      </c>
      <c r="B63" s="17">
        <v>132</v>
      </c>
      <c r="C63" s="17">
        <v>133</v>
      </c>
      <c r="D63" s="17">
        <v>138</v>
      </c>
      <c r="E63" s="17">
        <v>131</v>
      </c>
      <c r="F63" s="16">
        <v>134</v>
      </c>
      <c r="G63" s="15">
        <v>139</v>
      </c>
      <c r="H63" s="14">
        <v>128</v>
      </c>
      <c r="I63" s="276">
        <f t="shared" si="0"/>
        <v>8.59375E-2</v>
      </c>
      <c r="J63" s="12">
        <v>38</v>
      </c>
      <c r="K63" s="12">
        <v>68</v>
      </c>
      <c r="L63" s="11">
        <v>116</v>
      </c>
      <c r="M63" s="10">
        <v>130</v>
      </c>
    </row>
    <row r="64" spans="1:13" ht="15" customHeight="1" x14ac:dyDescent="0.2">
      <c r="A64" s="18" t="s">
        <v>4</v>
      </c>
      <c r="B64" s="17">
        <v>32</v>
      </c>
      <c r="C64" s="17">
        <v>30</v>
      </c>
      <c r="D64" s="17">
        <v>35</v>
      </c>
      <c r="E64" s="17">
        <v>29</v>
      </c>
      <c r="F64" s="16">
        <v>34</v>
      </c>
      <c r="G64" s="15">
        <v>35</v>
      </c>
      <c r="H64" s="14">
        <v>32</v>
      </c>
      <c r="I64" s="276">
        <f t="shared" si="0"/>
        <v>9.375E-2</v>
      </c>
      <c r="J64" s="28"/>
      <c r="K64" s="28"/>
      <c r="L64" s="27">
        <v>24</v>
      </c>
      <c r="M64" s="26">
        <v>27</v>
      </c>
    </row>
    <row r="65" spans="1:13" ht="15" customHeight="1" x14ac:dyDescent="0.2">
      <c r="A65" s="18" t="s">
        <v>3</v>
      </c>
      <c r="B65" s="17">
        <v>38</v>
      </c>
      <c r="C65" s="17">
        <v>39</v>
      </c>
      <c r="D65" s="17">
        <v>40</v>
      </c>
      <c r="E65" s="17">
        <v>38</v>
      </c>
      <c r="F65" s="16">
        <v>39</v>
      </c>
      <c r="G65" s="15">
        <v>38</v>
      </c>
      <c r="H65" s="14">
        <v>40</v>
      </c>
      <c r="I65" s="276">
        <f t="shared" si="0"/>
        <v>-0.05</v>
      </c>
      <c r="J65" s="28">
        <v>23</v>
      </c>
      <c r="K65" s="28">
        <v>27</v>
      </c>
      <c r="L65" s="27">
        <v>39</v>
      </c>
      <c r="M65" s="26">
        <v>39</v>
      </c>
    </row>
    <row r="66" spans="1:13" ht="15" customHeight="1" x14ac:dyDescent="0.2">
      <c r="A66" s="18" t="s">
        <v>2</v>
      </c>
      <c r="B66" s="17">
        <v>193</v>
      </c>
      <c r="C66" s="17">
        <v>190</v>
      </c>
      <c r="D66" s="17">
        <v>194</v>
      </c>
      <c r="E66" s="17">
        <v>177</v>
      </c>
      <c r="F66" s="16">
        <v>194</v>
      </c>
      <c r="G66" s="15">
        <v>193</v>
      </c>
      <c r="H66" s="14">
        <v>156</v>
      </c>
      <c r="I66" s="276">
        <f t="shared" si="0"/>
        <v>0.23717948717948717</v>
      </c>
      <c r="J66" s="12">
        <v>85</v>
      </c>
      <c r="K66" s="12">
        <v>106</v>
      </c>
      <c r="L66" s="11">
        <v>165</v>
      </c>
      <c r="M66" s="10">
        <v>171</v>
      </c>
    </row>
    <row r="67" spans="1:13" ht="15" customHeight="1" thickBot="1" x14ac:dyDescent="0.25">
      <c r="A67" s="18" t="s">
        <v>1</v>
      </c>
      <c r="B67" s="17">
        <v>138</v>
      </c>
      <c r="C67" s="17">
        <v>145</v>
      </c>
      <c r="D67" s="17">
        <v>141</v>
      </c>
      <c r="E67" s="17">
        <v>137</v>
      </c>
      <c r="F67" s="16">
        <v>140</v>
      </c>
      <c r="G67" s="15">
        <v>142</v>
      </c>
      <c r="H67" s="273">
        <v>116</v>
      </c>
      <c r="I67" s="276">
        <f t="shared" si="0"/>
        <v>0.22413793103448276</v>
      </c>
      <c r="J67" s="12">
        <v>83</v>
      </c>
      <c r="K67" s="12">
        <v>82</v>
      </c>
      <c r="L67" s="11">
        <v>122</v>
      </c>
      <c r="M67" s="10">
        <v>130</v>
      </c>
    </row>
    <row r="68" spans="1:13" ht="15" customHeight="1" thickBot="1" x14ac:dyDescent="0.25">
      <c r="A68" s="9" t="s">
        <v>0</v>
      </c>
      <c r="B68" s="8"/>
      <c r="C68" s="8"/>
      <c r="D68" s="8"/>
      <c r="E68" s="8"/>
      <c r="F68" s="8"/>
      <c r="G68" s="7"/>
      <c r="H68" s="6"/>
      <c r="I68" s="5"/>
      <c r="J68" s="4"/>
      <c r="K68" s="4"/>
      <c r="L68" s="3"/>
      <c r="M68" s="3"/>
    </row>
    <row r="69" spans="1:13" ht="15" customHeight="1" x14ac:dyDescent="0.2">
      <c r="B69" s="2"/>
      <c r="G69" s="270"/>
      <c r="H69" s="268"/>
    </row>
    <row r="70" spans="1:13" ht="15" customHeight="1" x14ac:dyDescent="0.2">
      <c r="B70" s="2"/>
      <c r="G70" s="2"/>
      <c r="H70" s="268"/>
    </row>
    <row r="71" spans="1:13" ht="12.75" x14ac:dyDescent="0.2">
      <c r="E71" s="2"/>
      <c r="H71" s="268"/>
    </row>
    <row r="72" spans="1:13" ht="12.75" x14ac:dyDescent="0.2">
      <c r="H72" s="268"/>
    </row>
    <row r="73" spans="1:13" ht="12.75" x14ac:dyDescent="0.2">
      <c r="H73" s="268"/>
    </row>
  </sheetData>
  <mergeCells count="5">
    <mergeCell ref="A1:A2"/>
    <mergeCell ref="B1:G1"/>
    <mergeCell ref="H1:I1"/>
    <mergeCell ref="J1:M1"/>
    <mergeCell ref="H2:I2"/>
  </mergeCells>
  <pageMargins left="0.25" right="0.25" top="0.75" bottom="0.75" header="0.3" footer="0.3"/>
  <pageSetup scale="65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38"/>
  <sheetViews>
    <sheetView showGridLines="0" zoomScale="115" zoomScaleNormal="115" workbookViewId="0">
      <selection activeCell="O30" sqref="O30"/>
    </sheetView>
  </sheetViews>
  <sheetFormatPr defaultColWidth="9.140625" defaultRowHeight="15" x14ac:dyDescent="0.25"/>
  <cols>
    <col min="1" max="1" width="32.85546875" style="75" customWidth="1"/>
    <col min="2" max="2" width="7.140625" style="76" customWidth="1"/>
    <col min="3" max="3" width="7.42578125" style="76" customWidth="1"/>
    <col min="4" max="4" width="6.42578125" style="76" customWidth="1"/>
    <col min="5" max="5" width="7" style="76" customWidth="1"/>
    <col min="6" max="6" width="7.140625" style="76" customWidth="1"/>
    <col min="7" max="7" width="7.42578125" style="76" customWidth="1"/>
    <col min="8" max="8" width="11.7109375" style="76" customWidth="1"/>
    <col min="9" max="9" width="14" style="76" customWidth="1"/>
    <col min="10" max="10" width="6.85546875" style="76" customWidth="1"/>
    <col min="11" max="11" width="6.7109375" style="76" customWidth="1"/>
    <col min="12" max="13" width="6.85546875" style="76" customWidth="1"/>
    <col min="14" max="16384" width="9.140625" style="75"/>
  </cols>
  <sheetData>
    <row r="2" spans="1:16" ht="15.75" thickBot="1" x14ac:dyDescent="0.3">
      <c r="A2" s="335" t="s">
        <v>65</v>
      </c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</row>
    <row r="3" spans="1:16" ht="15" customHeight="1" x14ac:dyDescent="0.25">
      <c r="A3" s="283"/>
      <c r="B3" s="336" t="s">
        <v>132</v>
      </c>
      <c r="C3" s="336"/>
      <c r="D3" s="336"/>
      <c r="E3" s="336"/>
      <c r="F3" s="336"/>
      <c r="G3" s="336"/>
      <c r="H3" s="328"/>
      <c r="I3" s="329"/>
      <c r="J3" s="337" t="s">
        <v>64</v>
      </c>
      <c r="K3" s="338"/>
      <c r="L3" s="338"/>
      <c r="M3" s="339"/>
    </row>
    <row r="4" spans="1:16" x14ac:dyDescent="0.25">
      <c r="A4" s="281"/>
      <c r="B4" s="282" t="s">
        <v>44</v>
      </c>
      <c r="C4" s="125" t="s">
        <v>43</v>
      </c>
      <c r="D4" s="125" t="s">
        <v>42</v>
      </c>
      <c r="E4" s="125" t="s">
        <v>41</v>
      </c>
      <c r="F4" s="125" t="s">
        <v>126</v>
      </c>
      <c r="G4" s="124" t="s">
        <v>128</v>
      </c>
      <c r="H4" s="333" t="s">
        <v>133</v>
      </c>
      <c r="I4" s="334"/>
      <c r="J4" s="142">
        <v>2021</v>
      </c>
      <c r="K4" s="142">
        <v>2022</v>
      </c>
      <c r="L4" s="141">
        <v>2023</v>
      </c>
      <c r="M4" s="141">
        <v>2024</v>
      </c>
    </row>
    <row r="5" spans="1:16" x14ac:dyDescent="0.25">
      <c r="A5" s="285" t="s">
        <v>63</v>
      </c>
      <c r="B5" s="293">
        <v>1072</v>
      </c>
      <c r="C5" s="294">
        <v>1049</v>
      </c>
      <c r="D5" s="294">
        <v>1041</v>
      </c>
      <c r="E5" s="294">
        <v>997</v>
      </c>
      <c r="F5" s="295">
        <f t="shared" ref="F5" si="0">(F7+F10+F15)</f>
        <v>973</v>
      </c>
      <c r="G5" s="261">
        <f>G7</f>
        <v>1006</v>
      </c>
      <c r="H5" s="296">
        <f>H7</f>
        <v>995</v>
      </c>
      <c r="I5" s="297">
        <f>(G5-H5)/H5</f>
        <v>1.1055276381909548E-2</v>
      </c>
      <c r="J5" s="140">
        <f>(J7+J10+J15)</f>
        <v>1226</v>
      </c>
      <c r="K5" s="139">
        <f>(K7+K10+K15)</f>
        <v>1091</v>
      </c>
      <c r="L5" s="138">
        <f>(L7+L10+L15)</f>
        <v>1277</v>
      </c>
      <c r="M5" s="138">
        <f>(M7+M10+M15)</f>
        <v>975</v>
      </c>
    </row>
    <row r="6" spans="1:16" x14ac:dyDescent="0.25">
      <c r="A6" s="284"/>
      <c r="B6" s="136"/>
      <c r="C6" s="99"/>
      <c r="D6" s="135"/>
      <c r="E6" s="92"/>
      <c r="F6" s="100"/>
      <c r="G6" s="134"/>
      <c r="H6" s="91"/>
      <c r="I6" s="105"/>
      <c r="J6" s="103"/>
      <c r="K6" s="102"/>
      <c r="L6" s="137"/>
      <c r="M6" s="137"/>
    </row>
    <row r="7" spans="1:16" x14ac:dyDescent="0.25">
      <c r="A7" s="286" t="s">
        <v>62</v>
      </c>
      <c r="B7" s="136">
        <v>1072</v>
      </c>
      <c r="C7" s="99">
        <v>1049</v>
      </c>
      <c r="D7" s="135">
        <v>1041</v>
      </c>
      <c r="E7" s="92">
        <v>997</v>
      </c>
      <c r="F7" s="100">
        <v>973</v>
      </c>
      <c r="G7" s="134">
        <v>1006</v>
      </c>
      <c r="H7" s="91">
        <v>995</v>
      </c>
      <c r="I7" s="90">
        <f>(G7-H7)/H7</f>
        <v>1.1055276381909548E-2</v>
      </c>
      <c r="J7" s="100">
        <v>1053</v>
      </c>
      <c r="K7" s="100">
        <f>SUM(K8:K8)</f>
        <v>1091</v>
      </c>
      <c r="L7" s="87">
        <f>+L8</f>
        <v>1277</v>
      </c>
      <c r="M7" s="87">
        <v>975</v>
      </c>
    </row>
    <row r="8" spans="1:16" x14ac:dyDescent="0.25">
      <c r="A8" s="287" t="s">
        <v>26</v>
      </c>
      <c r="B8" s="136">
        <v>1072</v>
      </c>
      <c r="C8" s="99">
        <v>1049</v>
      </c>
      <c r="D8" s="93">
        <v>1041</v>
      </c>
      <c r="E8" s="92">
        <v>997</v>
      </c>
      <c r="F8" s="100">
        <v>973</v>
      </c>
      <c r="G8" s="134">
        <v>1006</v>
      </c>
      <c r="H8" s="89">
        <v>995</v>
      </c>
      <c r="I8" s="90">
        <f>(G8-H8)/H8</f>
        <v>1.1055276381909548E-2</v>
      </c>
      <c r="J8" s="100">
        <v>1053</v>
      </c>
      <c r="K8" s="100">
        <v>1091</v>
      </c>
      <c r="L8" s="87">
        <v>1277</v>
      </c>
      <c r="M8" s="87">
        <v>975</v>
      </c>
    </row>
    <row r="9" spans="1:16" x14ac:dyDescent="0.25">
      <c r="A9" s="288"/>
      <c r="B9" s="289"/>
      <c r="C9" s="135"/>
      <c r="D9" s="93"/>
      <c r="E9" s="135"/>
      <c r="F9" s="92"/>
      <c r="G9" s="134"/>
      <c r="H9" s="91"/>
      <c r="I9" s="90"/>
      <c r="J9" s="102"/>
      <c r="K9" s="102"/>
      <c r="L9" s="101"/>
      <c r="M9" s="101"/>
    </row>
    <row r="10" spans="1:16" x14ac:dyDescent="0.25">
      <c r="A10" s="290" t="s">
        <v>61</v>
      </c>
      <c r="B10" s="289"/>
      <c r="C10" s="135"/>
      <c r="D10" s="93"/>
      <c r="E10" s="135"/>
      <c r="F10" s="92"/>
      <c r="G10" s="134"/>
      <c r="H10" s="91"/>
      <c r="I10" s="90"/>
      <c r="J10" s="102"/>
      <c r="K10" s="102"/>
      <c r="L10" s="101"/>
      <c r="M10" s="101"/>
    </row>
    <row r="11" spans="1:16" x14ac:dyDescent="0.25">
      <c r="A11" s="288" t="s">
        <v>26</v>
      </c>
      <c r="B11" s="289"/>
      <c r="C11" s="135"/>
      <c r="D11" s="93"/>
      <c r="E11" s="135"/>
      <c r="F11" s="92"/>
      <c r="G11" s="134"/>
      <c r="H11" s="91"/>
      <c r="I11" s="90"/>
      <c r="J11" s="102"/>
      <c r="K11" s="102"/>
      <c r="L11" s="101"/>
      <c r="M11" s="101"/>
      <c r="P11" s="153"/>
    </row>
    <row r="12" spans="1:16" x14ac:dyDescent="0.25">
      <c r="A12" s="288"/>
      <c r="B12" s="289"/>
      <c r="C12" s="135"/>
      <c r="D12" s="93"/>
      <c r="E12" s="135"/>
      <c r="F12" s="92"/>
      <c r="G12" s="134"/>
      <c r="H12" s="91"/>
      <c r="I12" s="90"/>
      <c r="J12" s="102"/>
      <c r="K12" s="102"/>
      <c r="L12" s="101"/>
      <c r="M12" s="101"/>
      <c r="P12" s="153"/>
    </row>
    <row r="13" spans="1:16" x14ac:dyDescent="0.25">
      <c r="A13" s="287" t="s">
        <v>60</v>
      </c>
      <c r="B13" s="135"/>
      <c r="C13" s="135"/>
      <c r="D13" s="93"/>
      <c r="E13" s="93"/>
      <c r="F13" s="92"/>
      <c r="G13" s="134"/>
      <c r="H13" s="91"/>
      <c r="I13" s="90"/>
      <c r="J13" s="102"/>
      <c r="K13" s="102"/>
      <c r="L13" s="101"/>
      <c r="M13" s="101"/>
    </row>
    <row r="14" spans="1:16" x14ac:dyDescent="0.25">
      <c r="A14" s="287"/>
      <c r="B14" s="135"/>
      <c r="C14" s="93"/>
      <c r="D14" s="93"/>
      <c r="E14" s="93"/>
      <c r="F14" s="92"/>
      <c r="G14" s="134"/>
      <c r="H14" s="91"/>
      <c r="I14" s="90"/>
      <c r="J14" s="102"/>
      <c r="K14" s="102"/>
      <c r="L14" s="101"/>
      <c r="M14" s="101"/>
    </row>
    <row r="15" spans="1:16" x14ac:dyDescent="0.25">
      <c r="A15" s="286" t="s">
        <v>59</v>
      </c>
      <c r="B15" s="135"/>
      <c r="C15" s="93"/>
      <c r="D15" s="93"/>
      <c r="E15" s="93"/>
      <c r="F15" s="92"/>
      <c r="G15" s="128"/>
      <c r="H15" s="91"/>
      <c r="I15" s="90"/>
      <c r="J15" s="100">
        <f>SUM(J16:J17)</f>
        <v>173</v>
      </c>
      <c r="K15" s="100"/>
      <c r="L15" s="87"/>
      <c r="M15" s="87"/>
    </row>
    <row r="16" spans="1:16" x14ac:dyDescent="0.25">
      <c r="A16" s="288" t="s">
        <v>26</v>
      </c>
      <c r="B16" s="289"/>
      <c r="C16" s="93"/>
      <c r="D16" s="93"/>
      <c r="E16" s="93"/>
      <c r="F16" s="93"/>
      <c r="G16" s="128"/>
      <c r="H16" s="91"/>
      <c r="I16" s="90"/>
      <c r="J16" s="100">
        <v>173</v>
      </c>
      <c r="K16" s="100"/>
      <c r="L16" s="87"/>
      <c r="M16" s="87"/>
    </row>
    <row r="17" spans="1:14" ht="15.75" thickBot="1" x14ac:dyDescent="0.3">
      <c r="A17" s="291"/>
      <c r="B17" s="292"/>
      <c r="C17" s="133"/>
      <c r="D17" s="133"/>
      <c r="E17" s="133"/>
      <c r="F17" s="133"/>
      <c r="G17" s="132"/>
      <c r="H17" s="280"/>
      <c r="I17" s="279"/>
      <c r="J17" s="131"/>
      <c r="K17" s="131"/>
      <c r="L17" s="130"/>
      <c r="M17" s="130"/>
    </row>
    <row r="18" spans="1:14" ht="15.75" thickTop="1" x14ac:dyDescent="0.25">
      <c r="A18" s="78"/>
      <c r="B18" s="77"/>
      <c r="C18" s="77"/>
      <c r="D18" s="77"/>
      <c r="E18" s="77"/>
      <c r="F18" s="77"/>
      <c r="G18" s="77"/>
      <c r="H18" s="77"/>
      <c r="I18" s="128"/>
      <c r="J18" s="77"/>
      <c r="K18" s="77"/>
      <c r="L18" s="77"/>
    </row>
    <row r="19" spans="1:14" x14ac:dyDescent="0.25">
      <c r="A19" s="78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</row>
    <row r="20" spans="1:14" x14ac:dyDescent="0.25">
      <c r="A20" s="78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</row>
    <row r="21" spans="1:14" x14ac:dyDescent="0.25">
      <c r="A21" s="78"/>
      <c r="B21" s="77"/>
      <c r="C21" s="77"/>
      <c r="D21" s="77"/>
      <c r="E21" s="77"/>
      <c r="F21" s="77"/>
      <c r="G21" s="129"/>
      <c r="H21" s="77"/>
      <c r="I21" s="77"/>
      <c r="J21" s="77"/>
      <c r="K21" s="128"/>
      <c r="L21" s="77"/>
    </row>
    <row r="22" spans="1:14" x14ac:dyDescent="0.25">
      <c r="A22" s="78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</row>
    <row r="23" spans="1:14" ht="15.75" thickBot="1" x14ac:dyDescent="0.3">
      <c r="A23" s="335" t="s">
        <v>58</v>
      </c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335"/>
    </row>
    <row r="24" spans="1:14" x14ac:dyDescent="0.25">
      <c r="A24" s="127"/>
      <c r="B24" s="325" t="s">
        <v>132</v>
      </c>
      <c r="C24" s="326"/>
      <c r="D24" s="327"/>
      <c r="E24" s="327"/>
      <c r="F24" s="327"/>
      <c r="G24" s="327"/>
      <c r="H24" s="328"/>
      <c r="I24" s="329"/>
      <c r="J24" s="330" t="s">
        <v>57</v>
      </c>
      <c r="K24" s="331"/>
      <c r="L24" s="331"/>
      <c r="M24" s="332"/>
    </row>
    <row r="25" spans="1:14" x14ac:dyDescent="0.25">
      <c r="A25" s="126"/>
      <c r="B25" s="125" t="s">
        <v>44</v>
      </c>
      <c r="C25" s="125" t="s">
        <v>43</v>
      </c>
      <c r="D25" s="125" t="s">
        <v>42</v>
      </c>
      <c r="E25" s="125" t="s">
        <v>41</v>
      </c>
      <c r="F25" s="125" t="s">
        <v>126</v>
      </c>
      <c r="G25" s="124" t="s">
        <v>128</v>
      </c>
      <c r="H25" s="333" t="s">
        <v>133</v>
      </c>
      <c r="I25" s="334"/>
      <c r="J25" s="123">
        <v>2021</v>
      </c>
      <c r="K25" s="122">
        <v>2022</v>
      </c>
      <c r="L25" s="121">
        <v>2023</v>
      </c>
      <c r="M25" s="121">
        <v>2024</v>
      </c>
    </row>
    <row r="26" spans="1:14" x14ac:dyDescent="0.25">
      <c r="A26" s="94"/>
      <c r="B26" s="120"/>
      <c r="C26" s="111"/>
      <c r="D26" s="119"/>
      <c r="E26" s="111"/>
      <c r="F26" s="119"/>
      <c r="G26" s="118"/>
      <c r="H26" s="117"/>
      <c r="I26" s="116"/>
      <c r="J26" s="115"/>
      <c r="K26" s="114"/>
      <c r="L26" s="114"/>
      <c r="M26" s="113"/>
    </row>
    <row r="27" spans="1:14" x14ac:dyDescent="0.25">
      <c r="A27" s="112" t="s">
        <v>56</v>
      </c>
      <c r="B27" s="299">
        <f>SUM(B28:B34)</f>
        <v>12694</v>
      </c>
      <c r="C27" s="299">
        <f>SUM(C28:C34)</f>
        <v>12740</v>
      </c>
      <c r="D27" s="299">
        <f>SUM(D28:D34)</f>
        <v>12747</v>
      </c>
      <c r="E27" s="299">
        <f>SUM(E29:E34)</f>
        <v>12687</v>
      </c>
      <c r="F27" s="299">
        <f>SUM(F28:F34)</f>
        <v>12575</v>
      </c>
      <c r="G27" s="308">
        <f>SUM(G28:G34)</f>
        <v>12532</v>
      </c>
      <c r="H27" s="298">
        <f>SUM(H29:H34)</f>
        <v>12756</v>
      </c>
      <c r="I27" s="90">
        <f>(F27-H27)/H27</f>
        <v>-1.4189401066164942E-2</v>
      </c>
      <c r="J27" s="110">
        <f>SUM(J29:J34)</f>
        <v>12131</v>
      </c>
      <c r="K27" s="109">
        <f>SUM(K29:K34)</f>
        <v>12075</v>
      </c>
      <c r="L27" s="108">
        <f>SUM(L29:L34)</f>
        <v>13295</v>
      </c>
      <c r="M27" s="107">
        <f>SUM(M29:M34)</f>
        <v>12708</v>
      </c>
    </row>
    <row r="28" spans="1:14" x14ac:dyDescent="0.25">
      <c r="A28" s="94"/>
      <c r="B28" s="93"/>
      <c r="C28" s="93"/>
      <c r="D28" s="92"/>
      <c r="E28" s="92"/>
      <c r="F28" s="106"/>
      <c r="G28" s="106"/>
      <c r="H28" s="91"/>
      <c r="I28" s="105"/>
      <c r="J28" s="104"/>
      <c r="K28" s="103"/>
      <c r="L28" s="102"/>
      <c r="M28" s="101"/>
    </row>
    <row r="29" spans="1:14" x14ac:dyDescent="0.25">
      <c r="A29" s="94" t="s">
        <v>55</v>
      </c>
      <c r="B29" s="93">
        <f>'Sheet 1'!B4</f>
        <v>179</v>
      </c>
      <c r="C29" s="93">
        <f>'Sheet 1'!C4</f>
        <v>279</v>
      </c>
      <c r="D29" s="93">
        <f>'Sheet 1'!D4</f>
        <v>252</v>
      </c>
      <c r="E29" s="92">
        <f>+'Sheet 1'!E4</f>
        <v>334</v>
      </c>
      <c r="F29" s="92">
        <f>+'Sheet 1'!F4</f>
        <v>404</v>
      </c>
      <c r="G29" s="92">
        <f>'Sheet 1'!G4</f>
        <v>444</v>
      </c>
      <c r="H29" s="91">
        <f>'Sheet 1'!H4</f>
        <v>251</v>
      </c>
      <c r="I29" s="90">
        <f t="shared" ref="I29:I34" si="1">(F29-H29)/H29</f>
        <v>0.60956175298804782</v>
      </c>
      <c r="J29" s="89">
        <f>+[1]Sheet1!J6</f>
        <v>679</v>
      </c>
      <c r="K29" s="88">
        <f>+[1]Sheet1!K6</f>
        <v>1050</v>
      </c>
      <c r="L29" s="100">
        <f>+[1]Sheet1!L6</f>
        <v>665</v>
      </c>
      <c r="M29" s="87">
        <f>+[1]Sheet1!M6</f>
        <v>203</v>
      </c>
    </row>
    <row r="30" spans="1:14" x14ac:dyDescent="0.25">
      <c r="A30" s="94" t="s">
        <v>54</v>
      </c>
      <c r="B30" s="93">
        <f>'Sheet 1'!B53</f>
        <v>1025</v>
      </c>
      <c r="C30" s="93">
        <f>'Sheet 1'!C53</f>
        <v>1028</v>
      </c>
      <c r="D30" s="93">
        <f>'Sheet 1'!D53</f>
        <v>1060</v>
      </c>
      <c r="E30" s="92">
        <f>+'Sheet 1'!E53</f>
        <v>1022</v>
      </c>
      <c r="F30" s="92">
        <f>+'Sheet 1'!F53</f>
        <v>1034</v>
      </c>
      <c r="G30" s="92">
        <f>'Sheet 1'!G53</f>
        <v>1063</v>
      </c>
      <c r="H30" s="91">
        <f>'Sheet 1'!H53</f>
        <v>969</v>
      </c>
      <c r="I30" s="90">
        <f t="shared" si="1"/>
        <v>6.7079463364293088E-2</v>
      </c>
      <c r="J30" s="89">
        <f>+[1]Sheet1!J47</f>
        <v>845</v>
      </c>
      <c r="K30" s="88">
        <f>+[1]Sheet1!K47</f>
        <v>505</v>
      </c>
      <c r="L30" s="88">
        <f>+[1]Sheet1!L47</f>
        <v>984</v>
      </c>
      <c r="M30" s="87">
        <f>+[1]Sheet1!M47</f>
        <v>988</v>
      </c>
      <c r="N30" s="75" t="s">
        <v>53</v>
      </c>
    </row>
    <row r="31" spans="1:14" x14ac:dyDescent="0.25">
      <c r="A31" s="94" t="s">
        <v>52</v>
      </c>
      <c r="B31" s="99">
        <f>'Sheet 1'!B11+'Sheet 1'!B17+'Sheet 1'!B23+'Sheet 1'!B28+'Sheet 1'!B29+'Sheet 1'!B46</f>
        <v>741</v>
      </c>
      <c r="C31" s="99">
        <f>'Sheet 1'!C11+'Sheet 1'!C17+'Sheet 1'!C23+'Sheet 1'!C28+'Sheet 1'!C29+'Sheet 1'!C46</f>
        <v>741</v>
      </c>
      <c r="D31" s="99">
        <f>'Sheet 1'!D23+'Sheet 1'!D29+'Sheet 1'!D46</f>
        <v>761</v>
      </c>
      <c r="E31" s="92">
        <f>+'Sheet 1'!E11+'Sheet 1'!E17+'Sheet 1'!E23+'Sheet 1'!E28+'Sheet 1'!E29+'Sheet 1'!E46</f>
        <v>785</v>
      </c>
      <c r="F31" s="92">
        <f>+'Sheet 1'!F11+'Sheet 1'!F17+'Sheet 1'!F23+'Sheet 1'!F28+'Sheet 1'!F29+'Sheet 1'!F46</f>
        <v>763</v>
      </c>
      <c r="G31" s="92">
        <f>'Sheet 1'!G11+'Sheet 1'!G17+'Sheet 1'!G23+'Sheet 1'!G28+'Sheet 1'!G42+'Sheet 1'!G48+'Sheet 1'!G29+'Sheet 1'!G38</f>
        <v>824</v>
      </c>
      <c r="H31" s="98">
        <f>'Sheet 1'!H11+'Sheet 1'!H23+'Sheet 1'!H29+'Sheet 1'!H46</f>
        <v>709</v>
      </c>
      <c r="I31" s="90">
        <f t="shared" si="1"/>
        <v>7.6163610719322997E-2</v>
      </c>
      <c r="J31" s="97">
        <f>+[1]Sheet1!J13+[1]Sheet1!J24+[1]Sheet1!J28+[1]Sheet1!J44+[1]Sheet1!J18</f>
        <v>597</v>
      </c>
      <c r="K31" s="96">
        <f>+[1]Sheet1!K13+[1]Sheet1!K24+[1]Sheet1!K28+[1]Sheet1!K44+[1]Sheet1!K18</f>
        <v>736</v>
      </c>
      <c r="L31" s="96">
        <f>+[1]Sheet1!L13+[1]Sheet1!L24+[1]Sheet1!L29+[1]Sheet1!L44</f>
        <v>708</v>
      </c>
      <c r="M31" s="95">
        <f>+[1]Sheet1!M13+[1]Sheet1!M24+[1]Sheet1!M29+[1]Sheet1!M44</f>
        <v>790</v>
      </c>
    </row>
    <row r="32" spans="1:14" x14ac:dyDescent="0.25">
      <c r="A32" s="94" t="s">
        <v>51</v>
      </c>
      <c r="B32" s="93">
        <f>'Sheet 1'!B7+'Sheet 1'!B27+'Sheet 1'!B31+'Sheet 1'!B35+'Sheet 2'!B7</f>
        <v>6168</v>
      </c>
      <c r="C32" s="93">
        <f>'Sheet 1'!C7+'Sheet 1'!C27+'Sheet 1'!C31+'Sheet 1'!C35+'Sheet 2'!C7</f>
        <v>6093</v>
      </c>
      <c r="D32" s="93">
        <f>'Sheet 1'!D7+'Sheet 1'!D27+'Sheet 1'!D31+'Sheet 1'!D35+'Sheet 2'!D7</f>
        <v>6080</v>
      </c>
      <c r="E32" s="92">
        <f>+'Sheet 1'!E7+'Sheet 1'!E27+'Sheet 1'!E31+'Sheet 1'!E35+'Sheet 2'!E7</f>
        <v>5975</v>
      </c>
      <c r="F32" s="92">
        <f>+'Sheet 1'!F7+'Sheet 1'!F27+'Sheet 1'!F31+'Sheet 1'!F35+'Sheet 2'!F7</f>
        <v>5928</v>
      </c>
      <c r="G32" s="92">
        <f>'Sheet 1'!G7+'Sheet 1'!G22+'Sheet 1'!G27+'Sheet 1'!G31+'Sheet 1'!G36+'Sheet 1'!G40+'Sheet 1'!G46+'Sheet 1'!G47+'Sheet 1'!G51+G7</f>
        <v>8238</v>
      </c>
      <c r="H32" s="91">
        <f>'Sheet 1'!H7+'Sheet 1'!H27+'Sheet 1'!H31+'Sheet 1'!H35+H7</f>
        <v>6274</v>
      </c>
      <c r="I32" s="90">
        <f t="shared" si="1"/>
        <v>-5.5148230793751994E-2</v>
      </c>
      <c r="J32" s="97">
        <f>+[1]Sheet1!J9+[1]Sheet1!J27+[1]Sheet1!J31+[1]Sheet1!J33+[1]Sheet1!J35+[1]Sheet2!J7+J15</f>
        <v>5684</v>
      </c>
      <c r="K32" s="96">
        <f>+[1]Sheet1!K9+[1]Sheet1!K27+[1]Sheet1!K31+[1]Sheet1!K33+[1]Sheet1!K35+[1]Sheet2!K7+K15</f>
        <v>5208</v>
      </c>
      <c r="L32" s="96">
        <f>+[1]Sheet1!L9+[1]Sheet1!L27+[1]Sheet1!L31+[1]Sheet1!L33+[1]Sheet1!L35+[1]Sheet2!L7+L15</f>
        <v>6421</v>
      </c>
      <c r="M32" s="95">
        <f>+[1]Sheet1!M9+[1]Sheet1!M27+[1]Sheet1!M31+[1]Sheet1!M33+[1]Sheet1!M35+[1]Sheet2!M7+M15</f>
        <v>6120</v>
      </c>
    </row>
    <row r="33" spans="1:13" x14ac:dyDescent="0.25">
      <c r="A33" s="94" t="s">
        <v>50</v>
      </c>
      <c r="B33" s="93">
        <f>'Sheet 1'!B10+'Sheet 1'!B19+'Sheet 1'!B22+'Sheet 1'!B40</f>
        <v>4127</v>
      </c>
      <c r="C33" s="93">
        <f>'Sheet 1'!C10+'Sheet 1'!C19+'Sheet 1'!C22+'Sheet 1'!C40</f>
        <v>4121</v>
      </c>
      <c r="D33" s="93">
        <f>'Sheet 1'!D10+'Sheet 1'!D19+'Sheet 1'!D22+'Sheet 1'!D40</f>
        <v>4104</v>
      </c>
      <c r="E33" s="92">
        <f>+'Sheet 1'!E10+'Sheet 1'!E19+'Sheet 1'!E22+'Sheet 1'!E40</f>
        <v>4082</v>
      </c>
      <c r="F33" s="92">
        <f>+'Sheet 1'!F10+'Sheet 1'!F19+'Sheet 1'!F22+'Sheet 1'!F40</f>
        <v>3974</v>
      </c>
      <c r="G33" s="92">
        <f>'Sheet 1'!G19+'Sheet 1'!G10</f>
        <v>1049</v>
      </c>
      <c r="H33" s="91">
        <f>'Sheet 1'!H10+'Sheet 1'!H19+'Sheet 1'!H22+'Sheet 1'!H40</f>
        <v>4182</v>
      </c>
      <c r="I33" s="90">
        <f t="shared" si="1"/>
        <v>-4.9736967957914872E-2</v>
      </c>
      <c r="J33" s="89">
        <f>+[1]Sheet1!J12+[1]Sheet1!J20+[1]Sheet1!J23+[1]Sheet1!J38</f>
        <v>4034</v>
      </c>
      <c r="K33" s="88">
        <f>+[1]Sheet1!K12+[1]Sheet1!K20+[1]Sheet1!K23+[1]Sheet1!K38</f>
        <v>4146</v>
      </c>
      <c r="L33" s="88">
        <f>+[1]Sheet1!L12+[1]Sheet1!L20+[1]Sheet1!L23+[1]Sheet1!L38</f>
        <v>4194</v>
      </c>
      <c r="M33" s="87">
        <f>+[1]Sheet1!M12+[1]Sheet1!M20+[1]Sheet1!M23+[1]Sheet1!M38</f>
        <v>4127</v>
      </c>
    </row>
    <row r="34" spans="1:13" ht="15.75" thickBot="1" x14ac:dyDescent="0.3">
      <c r="A34" s="86" t="s">
        <v>49</v>
      </c>
      <c r="B34" s="85">
        <f>'Sheet 1'!B12+'Sheet 1'!B41+'Sheet 1'!B43+'Sheet 1'!B50</f>
        <v>454</v>
      </c>
      <c r="C34" s="85">
        <f>'Sheet 1'!C12+'Sheet 1'!C41+'Sheet 1'!C43+'Sheet 1'!C50</f>
        <v>478</v>
      </c>
      <c r="D34" s="85">
        <f>'Sheet 1'!D12+'Sheet 1'!D41+'Sheet 1'!D43+'Sheet 1'!D50</f>
        <v>490</v>
      </c>
      <c r="E34" s="84">
        <f>+'Sheet 1'!E12+'Sheet 1'!E41+'Sheet 1'!E43+'Sheet 1'!E50</f>
        <v>489</v>
      </c>
      <c r="F34" s="84">
        <f>+'Sheet 1'!F12+'Sheet 1'!F41+'Sheet 1'!F43+'Sheet 1'!F50</f>
        <v>472</v>
      </c>
      <c r="G34" s="84">
        <f>'Sheet 1'!G12+'Sheet 1'!G13+'Sheet 1'!G24+'Sheet 1'!G37+'Sheet 1'!G41+'Sheet 1'!G43+'Sheet 1'!G49+'Sheet 1'!G50</f>
        <v>914</v>
      </c>
      <c r="H34" s="83">
        <f>'Sheet 1'!H12+'Sheet 1'!H41+'Sheet 1'!H43+'Sheet 1'!H50</f>
        <v>371</v>
      </c>
      <c r="I34" s="82">
        <f t="shared" si="1"/>
        <v>0.27223719676549868</v>
      </c>
      <c r="J34" s="81">
        <f>+[1]Sheet1!J14+[1]Sheet1!J17+[1]Sheet1!J39+[1]Sheet1!J41+[1]Sheet1!J45+[1]Sheet1!J40</f>
        <v>292</v>
      </c>
      <c r="K34" s="80">
        <f>+[1]Sheet1!K14+[1]Sheet1!K17+[1]Sheet1!K39+[1]Sheet1!K41+[1]Sheet1!K45+[1]Sheet1!K40</f>
        <v>430</v>
      </c>
      <c r="L34" s="80">
        <f>+[1]Sheet1!L14+[1]Sheet1!L17+[1]Sheet1!L39+[1]Sheet1!L41+[1]Sheet1!L45+[1]Sheet1!L40</f>
        <v>323</v>
      </c>
      <c r="M34" s="79">
        <f>+[1]Sheet1!M14+[1]Sheet1!M17+[1]Sheet1!M39+[1]Sheet1!M41+[1]Sheet1!M45+[1]Sheet1!M40</f>
        <v>480</v>
      </c>
    </row>
    <row r="35" spans="1:13" x14ac:dyDescent="0.25">
      <c r="A35" s="78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</row>
    <row r="36" spans="1:13" x14ac:dyDescent="0.25">
      <c r="A36" s="78" t="s">
        <v>48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</row>
    <row r="37" spans="1:13" x14ac:dyDescent="0.25">
      <c r="A37" s="78" t="s">
        <v>47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</row>
    <row r="38" spans="1:13" x14ac:dyDescent="0.25">
      <c r="A38" s="78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Q50"/>
  <sheetViews>
    <sheetView showGridLines="0" topLeftCell="A22" zoomScaleNormal="100" workbookViewId="0">
      <selection activeCell="I55" sqref="I55"/>
    </sheetView>
  </sheetViews>
  <sheetFormatPr defaultColWidth="9.140625" defaultRowHeight="15" x14ac:dyDescent="0.25"/>
  <cols>
    <col min="1" max="1" width="29.85546875" style="75" customWidth="1"/>
    <col min="2" max="2" width="7.42578125" style="76" customWidth="1"/>
    <col min="3" max="4" width="7.5703125" style="76" customWidth="1"/>
    <col min="5" max="5" width="8" style="76" customWidth="1"/>
    <col min="6" max="6" width="8.28515625" style="76" customWidth="1"/>
    <col min="7" max="7" width="8.5703125" style="75" customWidth="1"/>
    <col min="8" max="8" width="8.28515625" style="75" customWidth="1"/>
    <col min="9" max="9" width="8.85546875" style="75" customWidth="1"/>
    <col min="10" max="16384" width="9.140625" style="75"/>
  </cols>
  <sheetData>
    <row r="2" spans="1:9" ht="15.75" thickBot="1" x14ac:dyDescent="0.3">
      <c r="A2" s="340" t="s">
        <v>78</v>
      </c>
      <c r="B2" s="340"/>
      <c r="C2" s="340"/>
      <c r="D2" s="340"/>
      <c r="E2" s="340"/>
      <c r="F2" s="340"/>
      <c r="G2" s="340"/>
      <c r="H2" s="340"/>
      <c r="I2" s="340"/>
    </row>
    <row r="3" spans="1:9" ht="15" customHeight="1" thickBot="1" x14ac:dyDescent="0.3">
      <c r="A3" s="151"/>
      <c r="B3" s="150" t="s">
        <v>44</v>
      </c>
      <c r="C3" s="150" t="s">
        <v>43</v>
      </c>
      <c r="D3" s="150" t="s">
        <v>42</v>
      </c>
      <c r="E3" s="150" t="s">
        <v>41</v>
      </c>
      <c r="F3" s="180" t="s">
        <v>126</v>
      </c>
      <c r="G3" s="179" t="s">
        <v>128</v>
      </c>
      <c r="H3" s="341" t="s">
        <v>130</v>
      </c>
      <c r="I3" s="342"/>
    </row>
    <row r="4" spans="1:9" x14ac:dyDescent="0.25">
      <c r="A4" s="91" t="s">
        <v>77</v>
      </c>
      <c r="B4" s="301">
        <v>342</v>
      </c>
      <c r="C4" s="301">
        <v>335</v>
      </c>
      <c r="D4" s="301">
        <v>346</v>
      </c>
      <c r="E4" s="301">
        <v>274</v>
      </c>
      <c r="F4" s="302">
        <v>261</v>
      </c>
      <c r="G4" s="309">
        <v>342</v>
      </c>
      <c r="H4" s="303">
        <v>266</v>
      </c>
      <c r="I4" s="178">
        <f>(G4-H4)/H4</f>
        <v>0.2857142857142857</v>
      </c>
    </row>
    <row r="5" spans="1:9" x14ac:dyDescent="0.25">
      <c r="A5" s="91"/>
      <c r="B5" s="93"/>
      <c r="C5" s="93"/>
      <c r="D5" s="92"/>
      <c r="E5" s="92"/>
      <c r="F5" s="134"/>
      <c r="G5" s="177"/>
      <c r="H5" s="87"/>
      <c r="I5" s="105"/>
    </row>
    <row r="6" spans="1:9" x14ac:dyDescent="0.25">
      <c r="A6" s="91" t="s">
        <v>70</v>
      </c>
      <c r="B6" s="93">
        <v>483</v>
      </c>
      <c r="C6" s="93">
        <v>419</v>
      </c>
      <c r="D6" s="92">
        <v>465</v>
      </c>
      <c r="E6" s="92">
        <v>437</v>
      </c>
      <c r="F6" s="134">
        <v>475</v>
      </c>
      <c r="G6" s="177">
        <v>440</v>
      </c>
      <c r="H6" s="87">
        <v>437</v>
      </c>
      <c r="I6" s="90">
        <f>(G6-H6)/H6</f>
        <v>6.8649885583524023E-3</v>
      </c>
    </row>
    <row r="7" spans="1:9" x14ac:dyDescent="0.25">
      <c r="A7" s="91"/>
      <c r="B7" s="93"/>
      <c r="C7" s="93"/>
      <c r="D7" s="92"/>
      <c r="E7" s="92"/>
      <c r="F7" s="134"/>
      <c r="G7" s="176"/>
      <c r="H7" s="87"/>
      <c r="I7" s="105"/>
    </row>
    <row r="8" spans="1:9" x14ac:dyDescent="0.25">
      <c r="A8" s="91" t="s">
        <v>69</v>
      </c>
      <c r="B8" s="93">
        <v>210</v>
      </c>
      <c r="C8" s="93">
        <v>178</v>
      </c>
      <c r="D8" s="92">
        <v>224</v>
      </c>
      <c r="E8" s="92">
        <v>173</v>
      </c>
      <c r="F8" s="134">
        <v>201</v>
      </c>
      <c r="G8" s="177">
        <f>SUM(G9:G10)</f>
        <v>201</v>
      </c>
      <c r="H8" s="87">
        <v>182</v>
      </c>
      <c r="I8" s="90">
        <f>(G8-H8)/H8</f>
        <v>0.1043956043956044</v>
      </c>
    </row>
    <row r="9" spans="1:9" x14ac:dyDescent="0.25">
      <c r="A9" s="91" t="s">
        <v>73</v>
      </c>
      <c r="B9" s="175">
        <v>200</v>
      </c>
      <c r="C9" s="175">
        <v>164</v>
      </c>
      <c r="D9" s="174">
        <v>210</v>
      </c>
      <c r="E9" s="174">
        <v>167</v>
      </c>
      <c r="F9" s="173">
        <v>192</v>
      </c>
      <c r="G9" s="172">
        <v>192</v>
      </c>
      <c r="H9" s="171">
        <v>175</v>
      </c>
      <c r="I9" s="90">
        <f>(G9-H9)/H9</f>
        <v>9.7142857142857142E-2</v>
      </c>
    </row>
    <row r="10" spans="1:9" x14ac:dyDescent="0.25">
      <c r="A10" s="91" t="s">
        <v>67</v>
      </c>
      <c r="B10" s="175">
        <v>10</v>
      </c>
      <c r="C10" s="175">
        <v>14</v>
      </c>
      <c r="D10" s="174">
        <v>14</v>
      </c>
      <c r="E10" s="174">
        <v>6</v>
      </c>
      <c r="F10" s="173">
        <v>9</v>
      </c>
      <c r="G10" s="172">
        <v>9</v>
      </c>
      <c r="H10" s="171">
        <v>7</v>
      </c>
      <c r="I10" s="90">
        <f>(G10-H10)/H10</f>
        <v>0.2857142857142857</v>
      </c>
    </row>
    <row r="11" spans="1:9" x14ac:dyDescent="0.25">
      <c r="A11" s="91"/>
      <c r="B11" s="93"/>
      <c r="C11" s="93"/>
      <c r="D11" s="92"/>
      <c r="E11" s="92"/>
      <c r="F11" s="134"/>
      <c r="G11" s="176"/>
      <c r="H11" s="87"/>
      <c r="I11" s="105"/>
    </row>
    <row r="12" spans="1:9" x14ac:dyDescent="0.25">
      <c r="A12" s="91" t="s">
        <v>66</v>
      </c>
      <c r="B12" s="175">
        <v>233</v>
      </c>
      <c r="C12" s="175">
        <v>218</v>
      </c>
      <c r="D12" s="174">
        <v>224</v>
      </c>
      <c r="E12" s="174">
        <v>244</v>
      </c>
      <c r="F12" s="173">
        <v>235</v>
      </c>
      <c r="G12" s="172">
        <v>229</v>
      </c>
      <c r="H12" s="171">
        <v>213</v>
      </c>
      <c r="I12" s="90">
        <f>(G12-H12)/H12</f>
        <v>7.5117370892018781E-2</v>
      </c>
    </row>
    <row r="13" spans="1:9" x14ac:dyDescent="0.25">
      <c r="A13" s="91"/>
      <c r="B13" s="175"/>
      <c r="C13" s="175"/>
      <c r="D13" s="174"/>
      <c r="E13" s="174"/>
      <c r="F13" s="173"/>
      <c r="G13" s="172"/>
      <c r="H13" s="171"/>
      <c r="I13" s="90"/>
    </row>
    <row r="14" spans="1:9" ht="15.75" thickBot="1" x14ac:dyDescent="0.3">
      <c r="A14" s="83" t="s">
        <v>76</v>
      </c>
      <c r="B14" s="170">
        <v>40</v>
      </c>
      <c r="C14" s="170">
        <v>23</v>
      </c>
      <c r="D14" s="169">
        <v>17</v>
      </c>
      <c r="E14" s="169">
        <v>20</v>
      </c>
      <c r="F14" s="168">
        <v>39</v>
      </c>
      <c r="G14" s="167">
        <v>32</v>
      </c>
      <c r="H14" s="166">
        <v>42</v>
      </c>
      <c r="I14" s="82">
        <f>(G14-H14)/H14</f>
        <v>-0.23809523809523808</v>
      </c>
    </row>
    <row r="15" spans="1:9" x14ac:dyDescent="0.25">
      <c r="A15" s="78"/>
      <c r="B15" s="77"/>
      <c r="C15" s="77"/>
      <c r="D15" s="77"/>
      <c r="E15" s="77"/>
      <c r="F15" s="77"/>
      <c r="G15" s="78"/>
      <c r="H15" s="78"/>
      <c r="I15" s="78"/>
    </row>
    <row r="16" spans="1:9" x14ac:dyDescent="0.25">
      <c r="A16" s="78"/>
      <c r="B16" s="77"/>
      <c r="C16" s="77"/>
      <c r="D16" s="77"/>
      <c r="E16" s="77"/>
      <c r="F16" s="77"/>
      <c r="G16" s="78"/>
      <c r="H16" s="78"/>
      <c r="I16" s="78"/>
    </row>
    <row r="17" spans="1:17" x14ac:dyDescent="0.25">
      <c r="A17" s="164" t="s">
        <v>75</v>
      </c>
      <c r="B17" s="165"/>
      <c r="C17" s="165"/>
      <c r="D17" s="165"/>
      <c r="E17" s="165"/>
      <c r="F17" s="165"/>
      <c r="G17" s="164"/>
      <c r="H17" s="78"/>
      <c r="I17" s="78"/>
    </row>
    <row r="18" spans="1:17" x14ac:dyDescent="0.25">
      <c r="A18" s="78"/>
      <c r="B18" s="77"/>
      <c r="C18" s="77"/>
      <c r="D18" s="77"/>
      <c r="E18" s="77"/>
      <c r="F18" s="77"/>
      <c r="G18" s="78"/>
      <c r="H18" s="78"/>
      <c r="I18" s="78"/>
    </row>
    <row r="19" spans="1:17" x14ac:dyDescent="0.25">
      <c r="A19" s="78"/>
      <c r="B19" s="77"/>
      <c r="C19" s="77"/>
      <c r="D19" s="77"/>
      <c r="E19" s="77"/>
      <c r="F19" s="77"/>
      <c r="G19" s="78"/>
      <c r="H19" s="78"/>
      <c r="I19" s="78"/>
    </row>
    <row r="20" spans="1:17" x14ac:dyDescent="0.25">
      <c r="A20" s="343" t="s">
        <v>74</v>
      </c>
      <c r="B20" s="343"/>
      <c r="C20" s="343"/>
      <c r="D20" s="343"/>
      <c r="E20" s="343"/>
      <c r="F20" s="343"/>
      <c r="G20" s="78"/>
      <c r="H20" s="310"/>
      <c r="I20" s="310"/>
      <c r="J20" s="310"/>
      <c r="K20" s="310"/>
      <c r="L20" s="310"/>
      <c r="M20" s="310"/>
      <c r="N20" s="310"/>
      <c r="O20" s="310"/>
      <c r="P20" s="310"/>
      <c r="Q20" s="259"/>
    </row>
    <row r="21" spans="1:17" ht="15.75" thickBot="1" x14ac:dyDescent="0.3">
      <c r="A21" s="163"/>
      <c r="B21" s="77"/>
      <c r="C21" s="77"/>
      <c r="D21" s="77"/>
      <c r="E21" s="77"/>
      <c r="F21" s="77"/>
      <c r="G21" s="78"/>
      <c r="H21" s="78"/>
      <c r="I21" s="78"/>
    </row>
    <row r="22" spans="1:17" x14ac:dyDescent="0.25">
      <c r="A22" s="162"/>
      <c r="B22" s="161">
        <v>2020</v>
      </c>
      <c r="C22" s="161">
        <v>2021</v>
      </c>
      <c r="D22" s="161">
        <v>2022</v>
      </c>
      <c r="E22" s="160">
        <v>2023</v>
      </c>
      <c r="F22" s="160">
        <v>2024</v>
      </c>
    </row>
    <row r="23" spans="1:17" x14ac:dyDescent="0.25">
      <c r="A23" s="159" t="s">
        <v>71</v>
      </c>
      <c r="B23" s="100">
        <v>5624</v>
      </c>
      <c r="C23" s="100">
        <v>4133</v>
      </c>
      <c r="D23" s="158">
        <v>5190</v>
      </c>
      <c r="E23" s="145">
        <v>5551</v>
      </c>
      <c r="F23" s="145">
        <v>4621</v>
      </c>
    </row>
    <row r="24" spans="1:17" x14ac:dyDescent="0.25">
      <c r="A24" s="157"/>
      <c r="B24" s="100"/>
      <c r="C24" s="100"/>
      <c r="D24" s="100"/>
      <c r="E24" s="145"/>
      <c r="F24" s="145"/>
    </row>
    <row r="25" spans="1:17" x14ac:dyDescent="0.25">
      <c r="A25" s="249" t="s">
        <v>102</v>
      </c>
      <c r="B25" s="100">
        <f>SUM(B27+B31+B33)</f>
        <v>8090</v>
      </c>
      <c r="C25" s="100">
        <f>SUM(C27+C31+C33)</f>
        <v>8592</v>
      </c>
      <c r="D25" s="100">
        <f>SUM(D27+D31+D33)</f>
        <v>5491</v>
      </c>
      <c r="E25" s="145">
        <f>SUM(E27+E31+E33)</f>
        <v>4434</v>
      </c>
      <c r="F25" s="145">
        <f>SUM(F27+F31+F33)</f>
        <v>5702</v>
      </c>
    </row>
    <row r="26" spans="1:17" x14ac:dyDescent="0.25">
      <c r="A26" s="157"/>
      <c r="B26" s="100"/>
      <c r="C26" s="100"/>
      <c r="D26" s="100"/>
      <c r="E26" s="145"/>
      <c r="F26" s="145"/>
    </row>
    <row r="27" spans="1:17" x14ac:dyDescent="0.25">
      <c r="A27" s="157" t="s">
        <v>69</v>
      </c>
      <c r="B27" s="100">
        <f>SUM(B28:B29)</f>
        <v>2587</v>
      </c>
      <c r="C27" s="100">
        <f>SUM(C28:C29)</f>
        <v>1810</v>
      </c>
      <c r="D27" s="100">
        <f>SUM(D28:D29)</f>
        <v>1605</v>
      </c>
      <c r="E27" s="145">
        <f>SUM(E28:E29)</f>
        <v>2125</v>
      </c>
      <c r="F27" s="145">
        <f>SUM(F28:F29)</f>
        <v>2296</v>
      </c>
    </row>
    <row r="28" spans="1:17" x14ac:dyDescent="0.25">
      <c r="A28" s="157" t="s">
        <v>73</v>
      </c>
      <c r="B28" s="100">
        <v>2433</v>
      </c>
      <c r="C28" s="100">
        <v>1705</v>
      </c>
      <c r="D28" s="100">
        <v>1506</v>
      </c>
      <c r="E28" s="145">
        <v>2032</v>
      </c>
      <c r="F28" s="145">
        <v>2177</v>
      </c>
    </row>
    <row r="29" spans="1:17" x14ac:dyDescent="0.25">
      <c r="A29" s="157" t="s">
        <v>67</v>
      </c>
      <c r="B29" s="100">
        <v>154</v>
      </c>
      <c r="C29" s="100">
        <v>105</v>
      </c>
      <c r="D29" s="100">
        <v>99</v>
      </c>
      <c r="E29" s="145">
        <v>93</v>
      </c>
      <c r="F29" s="145">
        <v>119</v>
      </c>
    </row>
    <row r="30" spans="1:17" x14ac:dyDescent="0.25">
      <c r="A30" s="157"/>
      <c r="B30" s="100"/>
      <c r="C30" s="100"/>
      <c r="D30" s="100"/>
      <c r="E30" s="145"/>
      <c r="F30" s="145"/>
    </row>
    <row r="31" spans="1:17" x14ac:dyDescent="0.25">
      <c r="A31" s="249" t="s">
        <v>103</v>
      </c>
      <c r="B31" s="100">
        <v>4375</v>
      </c>
      <c r="C31" s="100">
        <v>6059</v>
      </c>
      <c r="D31" s="100">
        <v>3147</v>
      </c>
      <c r="E31" s="145">
        <v>1601</v>
      </c>
      <c r="F31" s="145">
        <v>2877</v>
      </c>
    </row>
    <row r="32" spans="1:17" x14ac:dyDescent="0.25">
      <c r="A32" s="156"/>
      <c r="B32" s="155"/>
      <c r="C32" s="155"/>
      <c r="D32" s="155"/>
      <c r="E32" s="145"/>
      <c r="F32" s="145"/>
    </row>
    <row r="33" spans="1:13" ht="15.75" thickBot="1" x14ac:dyDescent="0.3">
      <c r="A33" s="250" t="s">
        <v>104</v>
      </c>
      <c r="B33" s="154">
        <v>1128</v>
      </c>
      <c r="C33" s="154">
        <v>723</v>
      </c>
      <c r="D33" s="154">
        <v>739</v>
      </c>
      <c r="E33" s="143">
        <v>708</v>
      </c>
      <c r="F33" s="143">
        <v>529</v>
      </c>
    </row>
    <row r="34" spans="1:13" x14ac:dyDescent="0.25">
      <c r="A34" s="153"/>
      <c r="B34" s="152"/>
      <c r="C34" s="152"/>
      <c r="D34" s="152"/>
      <c r="E34" s="152"/>
      <c r="F34" s="152"/>
    </row>
    <row r="35" spans="1:13" x14ac:dyDescent="0.25">
      <c r="A35" s="153"/>
      <c r="B35" s="152"/>
      <c r="C35" s="152"/>
      <c r="D35" s="152"/>
      <c r="E35" s="152"/>
      <c r="F35" s="152"/>
    </row>
    <row r="38" spans="1:13" ht="15.75" thickBot="1" x14ac:dyDescent="0.3">
      <c r="A38" s="340" t="s">
        <v>72</v>
      </c>
      <c r="B38" s="340"/>
      <c r="C38" s="340"/>
      <c r="D38" s="340"/>
      <c r="E38" s="340"/>
      <c r="F38" s="340"/>
    </row>
    <row r="39" spans="1:13" x14ac:dyDescent="0.25">
      <c r="A39" s="151"/>
      <c r="B39" s="150">
        <v>2020</v>
      </c>
      <c r="C39" s="150">
        <v>2021</v>
      </c>
      <c r="D39" s="150">
        <v>2022</v>
      </c>
      <c r="E39" s="149">
        <v>2023</v>
      </c>
      <c r="F39" s="149">
        <v>2024</v>
      </c>
    </row>
    <row r="40" spans="1:13" x14ac:dyDescent="0.25">
      <c r="A40" s="91" t="s">
        <v>71</v>
      </c>
      <c r="B40" s="148">
        <v>3997</v>
      </c>
      <c r="C40" s="148">
        <v>4581</v>
      </c>
      <c r="D40" s="148">
        <v>5520</v>
      </c>
      <c r="E40" s="147">
        <v>5508</v>
      </c>
      <c r="F40" s="147">
        <v>3729</v>
      </c>
    </row>
    <row r="41" spans="1:13" x14ac:dyDescent="0.25">
      <c r="A41" s="91"/>
      <c r="B41" s="93"/>
      <c r="C41" s="93"/>
      <c r="D41" s="93"/>
      <c r="E41" s="145"/>
      <c r="F41" s="145"/>
    </row>
    <row r="42" spans="1:13" x14ac:dyDescent="0.25">
      <c r="A42" s="251" t="s">
        <v>102</v>
      </c>
      <c r="B42" s="93">
        <f>SUM(B44+B48+B50)</f>
        <v>9748</v>
      </c>
      <c r="C42" s="93">
        <f>SUM(C44+C48+C50)</f>
        <v>4798</v>
      </c>
      <c r="D42" s="93">
        <f>SUM(D44+D48+D50)</f>
        <v>5293</v>
      </c>
      <c r="E42" s="145">
        <v>5640</v>
      </c>
      <c r="F42" s="145">
        <f>F44+F48+F50</f>
        <v>5428</v>
      </c>
      <c r="H42" s="259"/>
      <c r="I42" s="259"/>
      <c r="J42" s="259"/>
      <c r="K42" s="259"/>
    </row>
    <row r="43" spans="1:13" x14ac:dyDescent="0.25">
      <c r="A43" s="91"/>
      <c r="B43" s="93"/>
      <c r="C43" s="93"/>
      <c r="D43" s="93"/>
      <c r="E43" s="145"/>
      <c r="F43" s="145"/>
    </row>
    <row r="44" spans="1:13" x14ac:dyDescent="0.25">
      <c r="A44" s="91" t="s">
        <v>69</v>
      </c>
      <c r="B44" s="93">
        <f>SUM(B45:B46)</f>
        <v>2554</v>
      </c>
      <c r="C44" s="93">
        <f>SUM(C45:C46)</f>
        <v>1399</v>
      </c>
      <c r="D44" s="93">
        <f>SUM(D45:D46)</f>
        <v>1825</v>
      </c>
      <c r="E44" s="145">
        <f>SUM(E45:E46)</f>
        <v>2240</v>
      </c>
      <c r="F44" s="145">
        <f>SUM(F45:F46)</f>
        <v>2323</v>
      </c>
      <c r="H44" s="146"/>
      <c r="I44" s="146"/>
      <c r="J44" s="146"/>
      <c r="K44" s="146"/>
      <c r="L44" s="146"/>
      <c r="M44" s="146"/>
    </row>
    <row r="45" spans="1:13" x14ac:dyDescent="0.25">
      <c r="A45" s="91" t="s">
        <v>68</v>
      </c>
      <c r="B45" s="93">
        <v>2402</v>
      </c>
      <c r="C45" s="93">
        <v>1310</v>
      </c>
      <c r="D45" s="93">
        <v>1721</v>
      </c>
      <c r="E45" s="145">
        <v>2148</v>
      </c>
      <c r="F45" s="145">
        <v>2202</v>
      </c>
      <c r="H45" s="146"/>
      <c r="I45" s="146"/>
      <c r="J45" s="146"/>
      <c r="K45" s="146"/>
      <c r="L45" s="146"/>
    </row>
    <row r="46" spans="1:13" x14ac:dyDescent="0.25">
      <c r="A46" s="91" t="s">
        <v>67</v>
      </c>
      <c r="B46" s="93">
        <v>152</v>
      </c>
      <c r="C46" s="93">
        <v>89</v>
      </c>
      <c r="D46" s="93">
        <v>104</v>
      </c>
      <c r="E46" s="145">
        <v>92</v>
      </c>
      <c r="F46" s="145">
        <v>121</v>
      </c>
      <c r="H46" s="259"/>
      <c r="I46" s="259"/>
      <c r="J46" s="259"/>
      <c r="K46" s="259"/>
      <c r="L46" s="259"/>
      <c r="M46" s="259"/>
    </row>
    <row r="47" spans="1:13" x14ac:dyDescent="0.25">
      <c r="A47" s="91"/>
      <c r="B47" s="93"/>
      <c r="C47" s="93"/>
      <c r="D47" s="93"/>
      <c r="E47" s="145"/>
      <c r="F47" s="145"/>
    </row>
    <row r="48" spans="1:13" x14ac:dyDescent="0.25">
      <c r="A48" s="251" t="s">
        <v>103</v>
      </c>
      <c r="B48" s="93">
        <v>6330</v>
      </c>
      <c r="C48" s="93">
        <v>2725</v>
      </c>
      <c r="D48" s="93">
        <v>2683</v>
      </c>
      <c r="E48" s="145">
        <v>2698</v>
      </c>
      <c r="F48" s="145">
        <v>2763</v>
      </c>
    </row>
    <row r="49" spans="1:6" x14ac:dyDescent="0.25">
      <c r="A49" s="91"/>
      <c r="B49" s="93"/>
      <c r="C49" s="93"/>
      <c r="D49" s="93"/>
      <c r="E49" s="145"/>
      <c r="F49" s="145"/>
    </row>
    <row r="50" spans="1:6" ht="15.75" thickBot="1" x14ac:dyDescent="0.3">
      <c r="A50" s="252" t="s">
        <v>105</v>
      </c>
      <c r="B50" s="144">
        <v>864</v>
      </c>
      <c r="C50" s="144">
        <v>674</v>
      </c>
      <c r="D50" s="144">
        <v>785</v>
      </c>
      <c r="E50" s="143">
        <v>702</v>
      </c>
      <c r="F50" s="143">
        <v>342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75"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9"/>
  <sheetViews>
    <sheetView showGridLines="0" tabSelected="1" zoomScaleNormal="100" workbookViewId="0">
      <selection activeCell="G28" sqref="G28"/>
    </sheetView>
  </sheetViews>
  <sheetFormatPr defaultRowHeight="12" x14ac:dyDescent="0.2"/>
  <cols>
    <col min="1" max="1" width="10.28515625" style="181" customWidth="1"/>
    <col min="2" max="2" width="14" style="181" customWidth="1"/>
    <col min="3" max="3" width="16" style="181" customWidth="1"/>
    <col min="4" max="4" width="11.140625" style="181" customWidth="1"/>
    <col min="5" max="5" width="10.7109375" style="181" customWidth="1"/>
    <col min="6" max="6" width="9.140625" style="181"/>
    <col min="7" max="7" width="10.7109375" style="181" customWidth="1"/>
    <col min="8" max="8" width="9.140625" style="181" customWidth="1"/>
    <col min="9" max="9" width="9.5703125" style="181" customWidth="1"/>
    <col min="10" max="10" width="10.85546875" style="181" customWidth="1"/>
    <col min="11" max="11" width="7.85546875" style="181" customWidth="1"/>
    <col min="12" max="16384" width="9.140625" style="181"/>
  </cols>
  <sheetData>
    <row r="1" spans="1:11" ht="16.5" thickTop="1" x14ac:dyDescent="0.25">
      <c r="A1" s="248" t="s">
        <v>101</v>
      </c>
      <c r="B1" s="247"/>
      <c r="C1" s="247"/>
      <c r="D1" s="247"/>
      <c r="E1" s="247"/>
      <c r="F1" s="247"/>
      <c r="G1" s="247"/>
      <c r="H1" s="247"/>
      <c r="I1" s="247"/>
      <c r="J1" s="247"/>
      <c r="K1" s="246"/>
    </row>
    <row r="2" spans="1:11" ht="15.75" x14ac:dyDescent="0.25">
      <c r="A2" s="245" t="s">
        <v>100</v>
      </c>
      <c r="B2" s="183"/>
      <c r="C2" s="183"/>
      <c r="D2" s="183"/>
      <c r="E2" s="183"/>
      <c r="F2" s="183"/>
      <c r="G2" s="183"/>
      <c r="H2" s="183"/>
      <c r="I2" s="183"/>
      <c r="J2" s="183"/>
      <c r="K2" s="182"/>
    </row>
    <row r="3" spans="1:11" ht="13.5" thickBot="1" x14ac:dyDescent="0.25">
      <c r="A3" s="192"/>
      <c r="B3" s="194"/>
      <c r="C3" s="194"/>
      <c r="D3" s="194"/>
      <c r="E3" s="194"/>
      <c r="F3" s="194"/>
      <c r="G3" s="194"/>
      <c r="H3" s="194"/>
      <c r="I3" s="194"/>
      <c r="J3" s="194"/>
      <c r="K3" s="189"/>
    </row>
    <row r="4" spans="1:11" ht="15" thickTop="1" x14ac:dyDescent="0.2">
      <c r="A4" s="244" t="s">
        <v>99</v>
      </c>
      <c r="B4" s="183"/>
      <c r="C4" s="243"/>
      <c r="D4" s="242"/>
      <c r="E4" s="242"/>
      <c r="F4" s="242"/>
      <c r="G4" s="242"/>
      <c r="H4" s="242"/>
      <c r="I4" s="241"/>
      <c r="J4" s="183"/>
      <c r="K4" s="182"/>
    </row>
    <row r="5" spans="1:11" ht="16.5" customHeight="1" thickBot="1" x14ac:dyDescent="0.25">
      <c r="A5" s="240" t="s">
        <v>106</v>
      </c>
      <c r="B5" s="183"/>
      <c r="C5" s="239"/>
      <c r="D5" s="238"/>
      <c r="E5" s="238"/>
      <c r="F5" s="238"/>
      <c r="G5" s="238"/>
      <c r="H5" s="238"/>
      <c r="I5" s="237"/>
      <c r="J5" s="183"/>
      <c r="K5" s="182"/>
    </row>
    <row r="6" spans="1:11" ht="13.5" thickTop="1" x14ac:dyDescent="0.2">
      <c r="A6" s="236" t="s">
        <v>98</v>
      </c>
      <c r="B6" s="194"/>
      <c r="C6" s="194"/>
      <c r="D6" s="194"/>
      <c r="E6" s="194"/>
      <c r="F6" s="194"/>
      <c r="G6" s="194"/>
      <c r="H6" s="194"/>
      <c r="I6" s="194"/>
      <c r="J6" s="194"/>
      <c r="K6" s="189"/>
    </row>
    <row r="7" spans="1:11" ht="15" x14ac:dyDescent="0.25">
      <c r="A7" s="235"/>
      <c r="B7" s="194"/>
      <c r="C7" s="234"/>
      <c r="D7" s="194"/>
      <c r="E7" s="194"/>
      <c r="F7" s="194"/>
      <c r="G7" s="194"/>
      <c r="H7" s="194"/>
      <c r="I7" s="194"/>
      <c r="J7" s="194"/>
      <c r="K7" s="189"/>
    </row>
    <row r="8" spans="1:11" ht="14.25" x14ac:dyDescent="0.2">
      <c r="A8" s="344" t="s">
        <v>129</v>
      </c>
      <c r="B8" s="345"/>
      <c r="C8" s="345"/>
      <c r="D8" s="345"/>
      <c r="E8" s="345"/>
      <c r="F8" s="345"/>
      <c r="G8" s="345"/>
      <c r="H8" s="345"/>
      <c r="I8" s="345"/>
      <c r="J8" s="345"/>
      <c r="K8" s="346"/>
    </row>
    <row r="9" spans="1:11" ht="14.25" x14ac:dyDescent="0.2">
      <c r="A9" s="233"/>
      <c r="B9" s="232"/>
      <c r="C9" s="232"/>
      <c r="D9" s="232"/>
      <c r="E9" s="232"/>
      <c r="F9" s="232"/>
      <c r="G9" s="232"/>
      <c r="H9" s="232"/>
      <c r="I9" s="232"/>
      <c r="J9" s="232"/>
      <c r="K9" s="231"/>
    </row>
    <row r="10" spans="1:11" ht="15" x14ac:dyDescent="0.25">
      <c r="A10" s="230"/>
      <c r="B10" s="229"/>
      <c r="C10" s="229"/>
      <c r="D10" s="229"/>
      <c r="E10" s="229"/>
      <c r="F10" s="229"/>
      <c r="G10" s="229"/>
      <c r="H10" s="229"/>
      <c r="I10" s="229"/>
      <c r="J10" s="229"/>
      <c r="K10" s="228"/>
    </row>
    <row r="11" spans="1:11" ht="15.75" x14ac:dyDescent="0.25">
      <c r="A11" s="202"/>
      <c r="B11" s="347" t="s">
        <v>92</v>
      </c>
      <c r="C11" s="347"/>
      <c r="D11" s="199"/>
      <c r="E11" s="300">
        <v>2024</v>
      </c>
      <c r="F11" s="203"/>
      <c r="G11" s="311">
        <v>2025</v>
      </c>
      <c r="H11" s="347" t="s">
        <v>91</v>
      </c>
      <c r="I11" s="347"/>
      <c r="J11" s="199"/>
      <c r="K11" s="198"/>
    </row>
    <row r="12" spans="1:11" ht="15.75" x14ac:dyDescent="0.25">
      <c r="A12" s="202"/>
      <c r="B12" s="227"/>
      <c r="C12" s="226"/>
      <c r="D12" s="199"/>
      <c r="E12" s="225"/>
      <c r="F12" s="203"/>
      <c r="G12" s="225"/>
      <c r="H12" s="203"/>
      <c r="I12" s="199"/>
      <c r="J12" s="199"/>
      <c r="K12" s="198"/>
    </row>
    <row r="13" spans="1:11" ht="15.75" x14ac:dyDescent="0.25">
      <c r="A13" s="209"/>
      <c r="B13" s="348" t="s">
        <v>97</v>
      </c>
      <c r="C13" s="348"/>
      <c r="D13" s="208"/>
      <c r="E13" s="206">
        <f>'Sheet 1'!H3</f>
        <v>12756</v>
      </c>
      <c r="F13" s="208"/>
      <c r="G13" s="312">
        <f>'Sheet 1'!G3</f>
        <v>12532</v>
      </c>
      <c r="H13" s="210">
        <f>'Sheet 1'!I3</f>
        <v>-1.7560363750391973E-2</v>
      </c>
      <c r="I13" s="203" t="str">
        <f>IF(H13&gt;0,"increase",IF(H13&lt;0,"decrease","No change"))</f>
        <v>decrease</v>
      </c>
      <c r="J13" s="203"/>
      <c r="K13" s="198"/>
    </row>
    <row r="14" spans="1:11" ht="15.75" x14ac:dyDescent="0.25">
      <c r="A14" s="209"/>
      <c r="B14" s="349" t="s">
        <v>96</v>
      </c>
      <c r="C14" s="349"/>
      <c r="D14" s="212"/>
      <c r="E14" s="211">
        <f>'Sheet 1'!H4</f>
        <v>251</v>
      </c>
      <c r="F14" s="212"/>
      <c r="G14" s="313">
        <f>'Sheet 1'!G4</f>
        <v>444</v>
      </c>
      <c r="H14" s="210">
        <f>'Sheet 1'!I4</f>
        <v>0.7689243027888446</v>
      </c>
      <c r="I14" s="203" t="str">
        <f>IF(H14&gt;0,"increase",IF(H14&lt;0,"decrease","No change"))</f>
        <v>increase</v>
      </c>
      <c r="J14" s="203"/>
      <c r="K14" s="198"/>
    </row>
    <row r="15" spans="1:11" ht="15.75" x14ac:dyDescent="0.25">
      <c r="A15" s="209"/>
      <c r="B15" s="349" t="s">
        <v>95</v>
      </c>
      <c r="C15" s="349"/>
      <c r="D15" s="212"/>
      <c r="E15" s="211">
        <f>'Sheet 1'!H5</f>
        <v>11510</v>
      </c>
      <c r="F15" s="212"/>
      <c r="G15" s="211">
        <f>'Sheet 1'!$G$5</f>
        <v>11082</v>
      </c>
      <c r="H15" s="210">
        <f>'Sheet 1'!I5</f>
        <v>-3.7185056472632497E-2</v>
      </c>
      <c r="I15" s="203" t="str">
        <f>IF(H15&gt;0,"increase",IF(H15&lt;0,"decrease","No change"))</f>
        <v>decrease</v>
      </c>
      <c r="J15" s="203"/>
      <c r="K15" s="198"/>
    </row>
    <row r="16" spans="1:11" s="223" customFormat="1" ht="15.75" x14ac:dyDescent="0.25">
      <c r="A16" s="209"/>
      <c r="B16" s="350" t="s">
        <v>94</v>
      </c>
      <c r="C16" s="350"/>
      <c r="D16" s="212"/>
      <c r="E16" s="211">
        <f>'Sheet 2'!H5</f>
        <v>995</v>
      </c>
      <c r="F16" s="212"/>
      <c r="G16" s="211">
        <f>'Sheet 2'!$G$5</f>
        <v>1006</v>
      </c>
      <c r="H16" s="210">
        <f>'Sheet 2'!I5</f>
        <v>1.1055276381909548E-2</v>
      </c>
      <c r="I16" s="203" t="str">
        <f>IF(H16&gt;0,"increase",IF(H16&lt;0,"decrease","No change"))</f>
        <v>increase</v>
      </c>
      <c r="J16" s="203"/>
      <c r="K16" s="198"/>
    </row>
    <row r="17" spans="1:11" s="223" customFormat="1" ht="15.75" x14ac:dyDescent="0.25">
      <c r="A17" s="209"/>
      <c r="B17" s="224"/>
      <c r="C17" s="224"/>
      <c r="D17" s="212"/>
      <c r="E17" s="211"/>
      <c r="F17" s="212"/>
      <c r="G17" s="211"/>
      <c r="H17" s="210"/>
      <c r="I17" s="203"/>
      <c r="J17" s="203"/>
      <c r="K17" s="198"/>
    </row>
    <row r="18" spans="1:11" ht="15.75" x14ac:dyDescent="0.25">
      <c r="A18" s="202"/>
      <c r="B18" s="351"/>
      <c r="C18" s="351"/>
      <c r="D18" s="199"/>
      <c r="E18" s="222"/>
      <c r="F18" s="203"/>
      <c r="G18" s="222"/>
      <c r="H18" s="199"/>
      <c r="I18" s="199"/>
      <c r="J18" s="199"/>
      <c r="K18" s="198"/>
    </row>
    <row r="19" spans="1:11" ht="15.75" x14ac:dyDescent="0.25">
      <c r="A19" s="352" t="s">
        <v>107</v>
      </c>
      <c r="B19" s="353"/>
      <c r="C19" s="353"/>
      <c r="D19" s="353"/>
      <c r="E19" s="353"/>
      <c r="F19" s="353"/>
      <c r="G19" s="353"/>
      <c r="H19" s="353"/>
      <c r="I19" s="353"/>
      <c r="J19" s="353"/>
      <c r="K19" s="354"/>
    </row>
    <row r="20" spans="1:11" ht="15.75" x14ac:dyDescent="0.25">
      <c r="A20" s="218"/>
      <c r="B20" s="217"/>
      <c r="C20" s="217"/>
      <c r="D20" s="217"/>
      <c r="E20" s="217"/>
      <c r="F20" s="217"/>
      <c r="G20" s="217"/>
      <c r="H20" s="217"/>
      <c r="I20" s="217"/>
      <c r="J20" s="217"/>
      <c r="K20" s="216"/>
    </row>
    <row r="21" spans="1:11" ht="15.75" x14ac:dyDescent="0.25">
      <c r="A21" s="202"/>
      <c r="B21" s="199"/>
      <c r="C21" s="199"/>
      <c r="D21" s="199"/>
      <c r="E21" s="221"/>
      <c r="F21" s="207"/>
      <c r="G21" s="221"/>
      <c r="H21" s="203"/>
      <c r="I21" s="199"/>
      <c r="J21" s="199"/>
      <c r="K21" s="198"/>
    </row>
    <row r="22" spans="1:11" ht="15.75" x14ac:dyDescent="0.25">
      <c r="A22" s="202"/>
      <c r="B22" s="347" t="s">
        <v>92</v>
      </c>
      <c r="C22" s="347"/>
      <c r="D22" s="199"/>
      <c r="E22" s="304">
        <v>2024</v>
      </c>
      <c r="F22" s="207"/>
      <c r="G22" s="314">
        <v>2025</v>
      </c>
      <c r="H22" s="347" t="s">
        <v>91</v>
      </c>
      <c r="I22" s="347"/>
      <c r="J22" s="199"/>
      <c r="K22" s="198"/>
    </row>
    <row r="23" spans="1:11" ht="15.75" x14ac:dyDescent="0.25">
      <c r="A23" s="209"/>
      <c r="B23" s="351" t="s">
        <v>93</v>
      </c>
      <c r="C23" s="351"/>
      <c r="D23" s="212"/>
      <c r="E23" s="211">
        <f>'Sheet 3'!H4</f>
        <v>266</v>
      </c>
      <c r="F23" s="212"/>
      <c r="G23" s="211">
        <f>'Sheet 3'!G4</f>
        <v>342</v>
      </c>
      <c r="H23" s="220">
        <f>'Sheet 3'!I4</f>
        <v>0.2857142857142857</v>
      </c>
      <c r="I23" s="219" t="str">
        <f>IF(H23&gt;0,"increase",IF(H23&lt;0,"decrease","No change"))</f>
        <v>increase</v>
      </c>
      <c r="J23" s="199"/>
      <c r="K23" s="198"/>
    </row>
    <row r="24" spans="1:11" ht="15.75" x14ac:dyDescent="0.25">
      <c r="A24" s="202"/>
      <c r="B24" s="199"/>
      <c r="C24" s="199"/>
      <c r="D24" s="199"/>
      <c r="E24" s="199"/>
      <c r="F24" s="199"/>
      <c r="G24" s="199"/>
      <c r="H24" s="199"/>
      <c r="I24" s="199"/>
      <c r="J24" s="199"/>
      <c r="K24" s="198"/>
    </row>
    <row r="25" spans="1:11" ht="15.75" x14ac:dyDescent="0.25">
      <c r="A25" s="202"/>
      <c r="B25" s="199"/>
      <c r="C25" s="199"/>
      <c r="D25" s="199"/>
      <c r="E25" s="199"/>
      <c r="F25" s="199"/>
      <c r="G25" s="199"/>
      <c r="H25" s="199"/>
      <c r="I25" s="199"/>
      <c r="J25" s="199"/>
      <c r="K25" s="198"/>
    </row>
    <row r="26" spans="1:11" ht="15.75" x14ac:dyDescent="0.25">
      <c r="A26" s="352" t="s">
        <v>108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/>
    </row>
    <row r="27" spans="1:11" ht="15.75" x14ac:dyDescent="0.25">
      <c r="A27" s="218"/>
      <c r="B27" s="217"/>
      <c r="C27" s="217"/>
      <c r="D27" s="217"/>
      <c r="E27" s="217"/>
      <c r="F27" s="217"/>
      <c r="G27" s="217"/>
      <c r="H27" s="217"/>
      <c r="I27" s="217"/>
      <c r="J27" s="217"/>
      <c r="K27" s="216"/>
    </row>
    <row r="28" spans="1:11" ht="14.25" customHeight="1" x14ac:dyDescent="0.25">
      <c r="A28" s="209"/>
      <c r="B28" s="347" t="s">
        <v>92</v>
      </c>
      <c r="C28" s="347"/>
      <c r="D28" s="199"/>
      <c r="E28" s="305">
        <v>2024</v>
      </c>
      <c r="F28" s="207"/>
      <c r="G28" s="314">
        <v>2025</v>
      </c>
      <c r="H28" s="347" t="s">
        <v>91</v>
      </c>
      <c r="I28" s="347"/>
      <c r="J28" s="199"/>
      <c r="K28" s="198"/>
    </row>
    <row r="29" spans="1:11" ht="14.25" customHeight="1" x14ac:dyDescent="0.25">
      <c r="A29" s="209"/>
      <c r="B29" s="199"/>
      <c r="C29" s="199"/>
      <c r="D29" s="199"/>
      <c r="E29" s="215"/>
      <c r="F29" s="207"/>
      <c r="G29" s="214"/>
      <c r="H29" s="200"/>
      <c r="I29" s="199"/>
      <c r="J29" s="199"/>
      <c r="K29" s="198"/>
    </row>
    <row r="30" spans="1:11" ht="15.75" x14ac:dyDescent="0.25">
      <c r="A30" s="209"/>
      <c r="B30" s="349" t="s">
        <v>90</v>
      </c>
      <c r="C30" s="349"/>
      <c r="D30" s="212"/>
      <c r="E30" s="211">
        <f>'Sheet 3'!H9</f>
        <v>175</v>
      </c>
      <c r="F30" s="212"/>
      <c r="G30" s="211">
        <f>'Sheet 3'!G9</f>
        <v>192</v>
      </c>
      <c r="H30" s="210">
        <f>'Sheet 3'!I9</f>
        <v>9.7142857142857142E-2</v>
      </c>
      <c r="I30" s="203" t="str">
        <f t="shared" ref="I30:I35" si="0">IF(H30&gt;0,"increase",IF(H30&lt;0,"decrease","(no chg)"))</f>
        <v>increase</v>
      </c>
      <c r="J30" s="204"/>
      <c r="K30" s="213"/>
    </row>
    <row r="31" spans="1:11" ht="15.75" x14ac:dyDescent="0.25">
      <c r="A31" s="209"/>
      <c r="B31" s="349" t="s">
        <v>89</v>
      </c>
      <c r="C31" s="349"/>
      <c r="D31" s="212"/>
      <c r="E31" s="211">
        <f>'Sheet 3'!H10</f>
        <v>7</v>
      </c>
      <c r="F31" s="212"/>
      <c r="G31" s="211">
        <f>'Sheet 3'!G10</f>
        <v>9</v>
      </c>
      <c r="H31" s="210">
        <f>'Sheet 3'!I10</f>
        <v>0.2857142857142857</v>
      </c>
      <c r="I31" s="203" t="str">
        <f t="shared" si="0"/>
        <v>increase</v>
      </c>
      <c r="J31" s="203"/>
      <c r="K31" s="198"/>
    </row>
    <row r="32" spans="1:11" ht="15.75" x14ac:dyDescent="0.25">
      <c r="A32" s="209"/>
      <c r="B32" s="348" t="s">
        <v>88</v>
      </c>
      <c r="C32" s="348"/>
      <c r="D32" s="208"/>
      <c r="E32" s="206">
        <f>'Sheet 3'!H8</f>
        <v>182</v>
      </c>
      <c r="F32" s="208"/>
      <c r="G32" s="206">
        <f>'Sheet 3'!G8</f>
        <v>201</v>
      </c>
      <c r="H32" s="205">
        <f>'Sheet 3'!I8</f>
        <v>0.1043956043956044</v>
      </c>
      <c r="I32" s="204" t="str">
        <f t="shared" si="0"/>
        <v>increase</v>
      </c>
      <c r="J32" s="203"/>
      <c r="K32" s="198"/>
    </row>
    <row r="33" spans="1:11" ht="15.75" x14ac:dyDescent="0.25">
      <c r="A33" s="209"/>
      <c r="B33" s="349" t="s">
        <v>87</v>
      </c>
      <c r="C33" s="349"/>
      <c r="D33" s="212"/>
      <c r="E33" s="211">
        <f>'Sheet 3'!H12</f>
        <v>213</v>
      </c>
      <c r="F33" s="212"/>
      <c r="G33" s="211">
        <f>'Sheet 3'!G12</f>
        <v>229</v>
      </c>
      <c r="H33" s="210">
        <f>'Sheet 3'!I12</f>
        <v>7.5117370892018781E-2</v>
      </c>
      <c r="I33" s="203" t="str">
        <f t="shared" si="0"/>
        <v>increase</v>
      </c>
      <c r="J33" s="203"/>
      <c r="K33" s="198"/>
    </row>
    <row r="34" spans="1:11" ht="15.75" x14ac:dyDescent="0.25">
      <c r="A34" s="209"/>
      <c r="B34" s="349" t="s">
        <v>86</v>
      </c>
      <c r="C34" s="349"/>
      <c r="D34" s="212"/>
      <c r="E34" s="211">
        <f>'Sheet 3'!H14</f>
        <v>42</v>
      </c>
      <c r="F34" s="212"/>
      <c r="G34" s="211">
        <f>'Sheet 3'!G14</f>
        <v>32</v>
      </c>
      <c r="H34" s="210">
        <f>'Sheet 3'!I14</f>
        <v>-0.23809523809523808</v>
      </c>
      <c r="I34" s="203" t="str">
        <f t="shared" si="0"/>
        <v>decrease</v>
      </c>
      <c r="J34" s="203"/>
      <c r="K34" s="198"/>
    </row>
    <row r="35" spans="1:11" ht="15.75" x14ac:dyDescent="0.25">
      <c r="A35" s="209"/>
      <c r="B35" s="355" t="s">
        <v>85</v>
      </c>
      <c r="C35" s="355"/>
      <c r="D35" s="208"/>
      <c r="E35" s="206">
        <f>'Sheet 3'!H6</f>
        <v>437</v>
      </c>
      <c r="F35" s="207"/>
      <c r="G35" s="206">
        <f>'Sheet 3'!G6</f>
        <v>440</v>
      </c>
      <c r="H35" s="205">
        <f>'Sheet 3'!I6</f>
        <v>6.8649885583524023E-3</v>
      </c>
      <c r="I35" s="204" t="str">
        <f t="shared" si="0"/>
        <v>increase</v>
      </c>
      <c r="J35" s="203"/>
      <c r="K35" s="198"/>
    </row>
    <row r="36" spans="1:11" ht="15.75" x14ac:dyDescent="0.25">
      <c r="A36" s="202"/>
      <c r="B36" s="199"/>
      <c r="C36" s="199"/>
      <c r="D36" s="199"/>
      <c r="E36" s="200"/>
      <c r="F36" s="199"/>
      <c r="G36" s="201"/>
      <c r="H36" s="200"/>
      <c r="I36" s="199"/>
      <c r="J36" s="199"/>
      <c r="K36" s="198"/>
    </row>
    <row r="37" spans="1:11" ht="12.75" x14ac:dyDescent="0.2">
      <c r="A37" s="192"/>
      <c r="B37" s="194"/>
      <c r="C37" s="194"/>
      <c r="D37" s="194"/>
      <c r="E37" s="194"/>
      <c r="F37" s="194"/>
      <c r="G37" s="194"/>
      <c r="H37" s="194"/>
      <c r="I37" s="194"/>
      <c r="J37" s="194"/>
      <c r="K37" s="189"/>
    </row>
    <row r="38" spans="1:11" ht="15.75" x14ac:dyDescent="0.25">
      <c r="A38" s="197" t="s">
        <v>84</v>
      </c>
      <c r="B38" s="183"/>
      <c r="C38" s="183"/>
      <c r="D38" s="183"/>
      <c r="E38" s="196"/>
      <c r="F38" s="183"/>
      <c r="G38" s="183"/>
      <c r="H38" s="183"/>
      <c r="I38" s="183"/>
      <c r="J38" s="183"/>
      <c r="K38" s="182"/>
    </row>
    <row r="39" spans="1:11" ht="12.75" x14ac:dyDescent="0.2">
      <c r="A39" s="192"/>
      <c r="B39" s="187"/>
      <c r="C39" s="194"/>
      <c r="D39" s="194"/>
      <c r="E39" s="195"/>
      <c r="F39" s="194"/>
      <c r="G39" s="194"/>
      <c r="H39" s="194"/>
      <c r="I39" s="194"/>
      <c r="J39" s="194"/>
      <c r="K39" s="189"/>
    </row>
    <row r="40" spans="1:11" ht="12.75" x14ac:dyDescent="0.2">
      <c r="A40" s="192"/>
      <c r="B40" s="191" t="s">
        <v>120</v>
      </c>
      <c r="C40" s="187"/>
      <c r="D40" s="187"/>
      <c r="E40" s="193"/>
      <c r="F40" s="187"/>
      <c r="G40" s="187"/>
      <c r="H40" s="187"/>
      <c r="I40" s="190"/>
      <c r="J40" s="190"/>
      <c r="K40" s="189"/>
    </row>
    <row r="41" spans="1:11" ht="12.75" x14ac:dyDescent="0.2">
      <c r="A41" s="192"/>
      <c r="B41" s="191" t="s">
        <v>121</v>
      </c>
      <c r="C41" s="187"/>
      <c r="D41" s="187"/>
      <c r="E41" s="193"/>
      <c r="F41" s="187"/>
      <c r="G41" s="187"/>
      <c r="H41" s="187"/>
      <c r="I41" s="190"/>
      <c r="J41" s="190"/>
      <c r="K41" s="189"/>
    </row>
    <row r="42" spans="1:11" ht="12.75" x14ac:dyDescent="0.2">
      <c r="A42" s="192"/>
      <c r="B42" s="191" t="s">
        <v>122</v>
      </c>
      <c r="C42" s="187"/>
      <c r="D42" s="187"/>
      <c r="E42" s="193"/>
      <c r="F42" s="187"/>
      <c r="G42" s="187"/>
      <c r="H42" s="187"/>
      <c r="I42" s="190"/>
      <c r="J42" s="190"/>
      <c r="K42" s="189"/>
    </row>
    <row r="43" spans="1:11" ht="12.75" x14ac:dyDescent="0.2">
      <c r="A43" s="192"/>
      <c r="B43" s="191" t="s">
        <v>118</v>
      </c>
      <c r="C43" s="187"/>
      <c r="D43" s="187"/>
      <c r="E43" s="193"/>
      <c r="F43" s="187"/>
      <c r="G43" s="187"/>
      <c r="H43" s="187"/>
      <c r="I43" s="190"/>
      <c r="J43" s="190"/>
      <c r="K43" s="189"/>
    </row>
    <row r="44" spans="1:11" ht="12.75" x14ac:dyDescent="0.2">
      <c r="A44" s="192"/>
      <c r="B44" s="187" t="s">
        <v>119</v>
      </c>
      <c r="C44" s="187"/>
      <c r="D44" s="187"/>
      <c r="E44" s="193"/>
      <c r="F44" s="187"/>
      <c r="G44" s="187"/>
      <c r="H44" s="187"/>
      <c r="I44" s="190"/>
      <c r="J44" s="190"/>
      <c r="K44" s="189"/>
    </row>
    <row r="45" spans="1:11" ht="12.75" x14ac:dyDescent="0.2">
      <c r="A45" s="192"/>
      <c r="B45" s="187"/>
      <c r="C45" s="187"/>
      <c r="D45" s="187"/>
      <c r="E45" s="193"/>
      <c r="F45" s="187"/>
      <c r="G45" s="187"/>
      <c r="H45" s="187"/>
      <c r="I45" s="190"/>
      <c r="J45" s="190"/>
      <c r="K45" s="189"/>
    </row>
    <row r="46" spans="1:11" ht="12.75" x14ac:dyDescent="0.2">
      <c r="A46" s="192"/>
      <c r="B46" s="191" t="s">
        <v>83</v>
      </c>
      <c r="C46" s="187"/>
      <c r="D46" s="187"/>
      <c r="E46" s="193"/>
      <c r="F46" s="187"/>
      <c r="G46" s="187"/>
      <c r="H46" s="187"/>
      <c r="I46" s="190"/>
      <c r="J46" s="190"/>
      <c r="K46" s="189"/>
    </row>
    <row r="47" spans="1:11" ht="12.75" x14ac:dyDescent="0.2">
      <c r="A47" s="192"/>
      <c r="B47" s="191" t="s">
        <v>82</v>
      </c>
      <c r="C47" s="187"/>
      <c r="D47" s="187"/>
      <c r="E47" s="193"/>
      <c r="F47" s="187"/>
      <c r="G47" s="187"/>
      <c r="H47" s="187"/>
      <c r="I47" s="190"/>
      <c r="J47" s="190"/>
      <c r="K47" s="189"/>
    </row>
    <row r="48" spans="1:11" ht="12.75" x14ac:dyDescent="0.2">
      <c r="A48" s="192"/>
      <c r="B48" s="191"/>
      <c r="C48" s="187"/>
      <c r="D48" s="187"/>
      <c r="E48" s="193"/>
      <c r="F48" s="187"/>
      <c r="G48" s="187"/>
      <c r="H48" s="187"/>
      <c r="I48" s="190"/>
      <c r="J48" s="190"/>
      <c r="K48" s="189"/>
    </row>
    <row r="49" spans="1:11" ht="12.75" x14ac:dyDescent="0.2">
      <c r="A49" s="192"/>
      <c r="B49" s="191" t="s">
        <v>123</v>
      </c>
      <c r="C49" s="187"/>
      <c r="D49" s="187"/>
      <c r="E49" s="193"/>
      <c r="F49" s="187"/>
      <c r="G49" s="187"/>
      <c r="H49" s="187"/>
      <c r="I49" s="190"/>
      <c r="J49" s="190"/>
      <c r="K49" s="189"/>
    </row>
    <row r="50" spans="1:11" ht="12.75" x14ac:dyDescent="0.2">
      <c r="A50" s="192"/>
      <c r="B50" s="191" t="s">
        <v>124</v>
      </c>
      <c r="C50" s="187"/>
      <c r="D50" s="187"/>
      <c r="E50" s="193"/>
      <c r="F50" s="187"/>
      <c r="G50" s="187"/>
      <c r="H50" s="187"/>
      <c r="I50" s="190"/>
      <c r="J50" s="190"/>
      <c r="K50" s="189"/>
    </row>
    <row r="51" spans="1:11" ht="12.75" x14ac:dyDescent="0.2">
      <c r="A51" s="192"/>
      <c r="B51" s="191"/>
      <c r="C51" s="187"/>
      <c r="D51" s="187"/>
      <c r="E51" s="193"/>
      <c r="F51" s="187"/>
      <c r="G51" s="187"/>
      <c r="H51" s="187"/>
      <c r="I51" s="190"/>
      <c r="J51" s="190"/>
      <c r="K51" s="189"/>
    </row>
    <row r="52" spans="1:11" ht="12.75" x14ac:dyDescent="0.2">
      <c r="A52" s="192"/>
      <c r="B52" s="191" t="s">
        <v>117</v>
      </c>
      <c r="C52" s="187"/>
      <c r="D52" s="187"/>
      <c r="E52" s="193"/>
      <c r="F52" s="187"/>
      <c r="G52" s="187"/>
      <c r="H52" s="187"/>
      <c r="I52" s="190"/>
      <c r="J52" s="190"/>
      <c r="K52" s="189"/>
    </row>
    <row r="53" spans="1:11" s="185" customFormat="1" ht="12.75" x14ac:dyDescent="0.2">
      <c r="A53" s="188"/>
      <c r="B53" s="187" t="s">
        <v>81</v>
      </c>
      <c r="C53" s="187"/>
      <c r="D53" s="187"/>
      <c r="E53" s="187"/>
      <c r="F53" s="187"/>
      <c r="G53" s="187"/>
      <c r="H53" s="187"/>
      <c r="I53" s="187"/>
      <c r="J53" s="187"/>
      <c r="K53" s="186"/>
    </row>
    <row r="54" spans="1:11" s="185" customFormat="1" ht="12.75" x14ac:dyDescent="0.2">
      <c r="A54" s="184"/>
      <c r="B54" s="187" t="s">
        <v>80</v>
      </c>
      <c r="C54" s="187"/>
      <c r="D54" s="187"/>
      <c r="E54" s="187"/>
      <c r="F54" s="187"/>
      <c r="G54" s="187"/>
      <c r="H54" s="187"/>
      <c r="I54" s="187"/>
      <c r="J54" s="187"/>
      <c r="K54" s="186"/>
    </row>
    <row r="55" spans="1:11" s="185" customFormat="1" ht="12.75" x14ac:dyDescent="0.2">
      <c r="A55" s="184"/>
      <c r="B55" s="187"/>
      <c r="C55" s="187"/>
      <c r="D55" s="187"/>
      <c r="E55" s="187"/>
      <c r="F55" s="187"/>
      <c r="G55" s="187"/>
      <c r="H55" s="187"/>
      <c r="I55" s="187"/>
      <c r="J55" s="187"/>
      <c r="K55" s="186"/>
    </row>
    <row r="56" spans="1:11" ht="12.75" x14ac:dyDescent="0.2">
      <c r="A56" s="184" t="s">
        <v>79</v>
      </c>
      <c r="B56" s="183"/>
      <c r="C56" s="183"/>
      <c r="D56" s="183"/>
      <c r="E56" s="183"/>
      <c r="F56" s="183"/>
      <c r="G56" s="183"/>
      <c r="H56" s="183"/>
      <c r="I56" s="183"/>
      <c r="J56" s="183"/>
      <c r="K56" s="182"/>
    </row>
    <row r="57" spans="1:11" ht="18" customHeight="1" thickBot="1" x14ac:dyDescent="0.25">
      <c r="A57" s="356" t="s">
        <v>125</v>
      </c>
      <c r="B57" s="357"/>
      <c r="C57" s="357"/>
      <c r="D57" s="357"/>
      <c r="E57" s="357"/>
      <c r="F57" s="357"/>
      <c r="G57" s="357"/>
      <c r="H57" s="357"/>
      <c r="I57" s="357"/>
      <c r="J57" s="357"/>
      <c r="K57" s="358"/>
    </row>
    <row r="58" spans="1:11" ht="12.75" thickTop="1" x14ac:dyDescent="0.2"/>
    <row r="59" spans="1:11" ht="0.75" customHeight="1" x14ac:dyDescent="0.2"/>
  </sheetData>
  <mergeCells count="22">
    <mergeCell ref="B23:C23"/>
    <mergeCell ref="B33:C33"/>
    <mergeCell ref="B34:C34"/>
    <mergeCell ref="B35:C35"/>
    <mergeCell ref="A57:K57"/>
    <mergeCell ref="A26:K26"/>
    <mergeCell ref="B28:C28"/>
    <mergeCell ref="H28:I28"/>
    <mergeCell ref="B30:C30"/>
    <mergeCell ref="B31:C31"/>
    <mergeCell ref="B32:C32"/>
    <mergeCell ref="B15:C15"/>
    <mergeCell ref="B16:C16"/>
    <mergeCell ref="B18:C18"/>
    <mergeCell ref="A19:K19"/>
    <mergeCell ref="B22:C22"/>
    <mergeCell ref="H22:I22"/>
    <mergeCell ref="A8:K8"/>
    <mergeCell ref="B11:C11"/>
    <mergeCell ref="H11:I11"/>
    <mergeCell ref="B13:C13"/>
    <mergeCell ref="B14:C14"/>
  </mergeCells>
  <printOptions horizontalCentered="1"/>
  <pageMargins left="0.25" right="0.25" top="0.75" bottom="0.75" header="0.3" footer="0.3"/>
  <pageSetup scale="84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 1</vt:lpstr>
      <vt:lpstr>Sheet 2</vt:lpstr>
      <vt:lpstr>Sheet 3</vt:lpstr>
      <vt:lpstr>Sheet 4</vt:lpstr>
      <vt:lpstr>'Sheet 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O'Dea, Deborah [DOC]</cp:lastModifiedBy>
  <cp:lastPrinted>2025-02-07T15:50:15Z</cp:lastPrinted>
  <dcterms:created xsi:type="dcterms:W3CDTF">2024-12-09T19:01:20Z</dcterms:created>
  <dcterms:modified xsi:type="dcterms:W3CDTF">2025-02-07T20:58:59Z</dcterms:modified>
</cp:coreProperties>
</file>