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COODeaD\AppData\Local\Microsoft\Windows\INetCache\Content.Outlook\MAY972LR\"/>
    </mc:Choice>
  </mc:AlternateContent>
  <xr:revisionPtr revIDLastSave="0" documentId="13_ncr:1_{4D2C4218-644C-4802-B2C1-A6701E371000}" xr6:coauthVersionLast="36" xr6:coauthVersionMax="36" xr10:uidLastSave="{00000000-0000-0000-0000-000000000000}"/>
  <bookViews>
    <workbookView xWindow="0" yWindow="0" windowWidth="13260" windowHeight="4200" activeTab="3" xr2:uid="{00000000-000D-0000-FFFF-FFFF00000000}"/>
  </bookViews>
  <sheets>
    <sheet name="Sheet 1" sheetId="2" r:id="rId1"/>
    <sheet name="Sheet 2" sheetId="3" r:id="rId2"/>
    <sheet name="Sheet 3" sheetId="4" r:id="rId3"/>
    <sheet name="Sheet 4" sheetId="5" r:id="rId4"/>
  </sheets>
  <externalReferences>
    <externalReference r:id="rId5"/>
  </externalReferences>
  <definedNames>
    <definedName name="_xlnm.Print_Area" localSheetId="1">'Sheet 2'!$A$2:$M$38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4" l="1"/>
  <c r="C6" i="4"/>
  <c r="D6" i="4"/>
  <c r="E6" i="4"/>
  <c r="F6" i="4" l="1"/>
  <c r="G6" i="4"/>
  <c r="H9" i="2" l="1"/>
  <c r="H53" i="2"/>
  <c r="H45" i="2"/>
  <c r="H39" i="2"/>
  <c r="H26" i="2"/>
  <c r="H21" i="2"/>
  <c r="F27" i="3" l="1"/>
  <c r="E27" i="3"/>
  <c r="D27" i="3"/>
  <c r="C27" i="3"/>
  <c r="B27" i="3"/>
  <c r="B30" i="3"/>
  <c r="B29" i="3"/>
  <c r="E13" i="5" l="1"/>
  <c r="E14" i="5"/>
  <c r="G14" i="5"/>
  <c r="E15" i="5"/>
  <c r="E23" i="5"/>
  <c r="G23" i="5"/>
  <c r="E30" i="5"/>
  <c r="G30" i="5"/>
  <c r="H30" i="5"/>
  <c r="I30" i="5" s="1"/>
  <c r="E31" i="5"/>
  <c r="G31" i="5"/>
  <c r="H31" i="5"/>
  <c r="I31" i="5" s="1"/>
  <c r="E32" i="5"/>
  <c r="E33" i="5"/>
  <c r="G33" i="5"/>
  <c r="E34" i="5"/>
  <c r="G34" i="5"/>
  <c r="H34" i="5"/>
  <c r="I34" i="5" s="1"/>
  <c r="E35" i="5"/>
  <c r="G35" i="5"/>
  <c r="I4" i="4"/>
  <c r="H23" i="5" s="1"/>
  <c r="I23" i="5" s="1"/>
  <c r="I6" i="4"/>
  <c r="H35" i="5" s="1"/>
  <c r="I35" i="5" s="1"/>
  <c r="G8" i="4"/>
  <c r="I8" i="4" s="1"/>
  <c r="H32" i="5" s="1"/>
  <c r="I32" i="5" s="1"/>
  <c r="I9" i="4"/>
  <c r="I10" i="4"/>
  <c r="I12" i="4"/>
  <c r="H33" i="5" s="1"/>
  <c r="I33" i="5" s="1"/>
  <c r="I14" i="4"/>
  <c r="B27" i="4"/>
  <c r="B25" i="4" s="1"/>
  <c r="C27" i="4"/>
  <c r="C25" i="4" s="1"/>
  <c r="D27" i="4"/>
  <c r="D25" i="4" s="1"/>
  <c r="E27" i="4"/>
  <c r="E25" i="4" s="1"/>
  <c r="F27" i="4"/>
  <c r="F25" i="4" s="1"/>
  <c r="B44" i="4"/>
  <c r="B42" i="4" s="1"/>
  <c r="C44" i="4"/>
  <c r="C42" i="4" s="1"/>
  <c r="D44" i="4"/>
  <c r="D42" i="4" s="1"/>
  <c r="E44" i="4"/>
  <c r="F44" i="4"/>
  <c r="F42" i="4" s="1"/>
  <c r="G5" i="3"/>
  <c r="G16" i="5" s="1"/>
  <c r="H5" i="3"/>
  <c r="E16" i="5" s="1"/>
  <c r="M5" i="3"/>
  <c r="I7" i="3"/>
  <c r="K7" i="3"/>
  <c r="K5" i="3" s="1"/>
  <c r="L7" i="3"/>
  <c r="L5" i="3" s="1"/>
  <c r="I8" i="3"/>
  <c r="J15" i="3"/>
  <c r="J5" i="3" s="1"/>
  <c r="G29" i="3"/>
  <c r="H29" i="3"/>
  <c r="J29" i="3"/>
  <c r="K29" i="3"/>
  <c r="L29" i="3"/>
  <c r="M29" i="3"/>
  <c r="H30" i="3"/>
  <c r="J30" i="3"/>
  <c r="K30" i="3"/>
  <c r="L30" i="3"/>
  <c r="M30" i="3"/>
  <c r="G31" i="3"/>
  <c r="H31" i="3"/>
  <c r="J31" i="3"/>
  <c r="K31" i="3"/>
  <c r="L31" i="3"/>
  <c r="M31" i="3"/>
  <c r="G32" i="3"/>
  <c r="I32" i="3"/>
  <c r="K32" i="3"/>
  <c r="L32" i="3"/>
  <c r="M32" i="3"/>
  <c r="G33" i="3"/>
  <c r="H33" i="3"/>
  <c r="I33" i="3" s="1"/>
  <c r="J33" i="3"/>
  <c r="K33" i="3"/>
  <c r="L33" i="3"/>
  <c r="M33" i="3"/>
  <c r="G34" i="3"/>
  <c r="H34" i="3"/>
  <c r="J34" i="3"/>
  <c r="K34" i="3"/>
  <c r="L34" i="3"/>
  <c r="M34" i="3"/>
  <c r="I4" i="2"/>
  <c r="H14" i="5" s="1"/>
  <c r="I14" i="5" s="1"/>
  <c r="I7" i="2"/>
  <c r="G9" i="2"/>
  <c r="I9" i="2" s="1"/>
  <c r="J9" i="2"/>
  <c r="K9" i="2"/>
  <c r="L9" i="2"/>
  <c r="M9" i="2"/>
  <c r="I10" i="2"/>
  <c r="I12" i="2"/>
  <c r="I19" i="2"/>
  <c r="G21" i="2"/>
  <c r="I21" i="2" s="1"/>
  <c r="J21" i="2"/>
  <c r="K21" i="2"/>
  <c r="L21" i="2"/>
  <c r="M21" i="2"/>
  <c r="I22" i="2"/>
  <c r="I23" i="2"/>
  <c r="G26" i="2"/>
  <c r="I26" i="2" s="1"/>
  <c r="J26" i="2"/>
  <c r="K26" i="2"/>
  <c r="L26" i="2"/>
  <c r="M26" i="2"/>
  <c r="I27" i="2"/>
  <c r="I29" i="2"/>
  <c r="I31" i="2"/>
  <c r="G35" i="2"/>
  <c r="I35" i="2" s="1"/>
  <c r="G39" i="2"/>
  <c r="I39" i="2"/>
  <c r="J39" i="2"/>
  <c r="K39" i="2"/>
  <c r="L39" i="2"/>
  <c r="M39" i="2"/>
  <c r="I40" i="2"/>
  <c r="I41" i="2"/>
  <c r="I43" i="2"/>
  <c r="G45" i="2"/>
  <c r="I45" i="2" s="1"/>
  <c r="J45" i="2"/>
  <c r="K45" i="2"/>
  <c r="L45" i="2"/>
  <c r="M45" i="2"/>
  <c r="I46" i="2"/>
  <c r="I50" i="2"/>
  <c r="G53" i="2"/>
  <c r="I53" i="2" s="1"/>
  <c r="J53" i="2"/>
  <c r="K53" i="2"/>
  <c r="L53" i="2"/>
  <c r="M53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5" i="3" l="1"/>
  <c r="H16" i="5" s="1"/>
  <c r="I16" i="5" s="1"/>
  <c r="M5" i="2"/>
  <c r="M27" i="3"/>
  <c r="K5" i="2"/>
  <c r="L27" i="3"/>
  <c r="K27" i="3"/>
  <c r="I31" i="3"/>
  <c r="L5" i="2"/>
  <c r="L3" i="2" s="1"/>
  <c r="I34" i="3"/>
  <c r="H27" i="3"/>
  <c r="I29" i="3"/>
  <c r="J32" i="3"/>
  <c r="J27" i="3" s="1"/>
  <c r="G32" i="5"/>
  <c r="J5" i="2"/>
  <c r="J3" i="2" s="1"/>
  <c r="I30" i="3"/>
  <c r="G30" i="3"/>
  <c r="G27" i="3" s="1"/>
  <c r="K3" i="2"/>
  <c r="M3" i="2"/>
  <c r="G5" i="2"/>
  <c r="G15" i="5" s="1"/>
  <c r="I27" i="3" l="1"/>
  <c r="G3" i="2"/>
  <c r="I5" i="2"/>
  <c r="H15" i="5" s="1"/>
  <c r="I15" i="5" s="1"/>
  <c r="I3" i="2" l="1"/>
  <c r="H13" i="5" s="1"/>
  <c r="I13" i="5" s="1"/>
  <c r="G13" i="5"/>
</calcChain>
</file>

<file path=xl/sharedStrings.xml><?xml version="1.0" encoding="utf-8"?>
<sst xmlns="http://schemas.openxmlformats.org/spreadsheetml/2006/main" count="175" uniqueCount="134">
  <si>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</si>
  <si>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</si>
  <si>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</si>
  <si>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</si>
  <si>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</si>
  <si>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</si>
  <si>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</si>
  <si>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</si>
  <si>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</si>
  <si>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</si>
  <si>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</si>
  <si>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</si>
  <si>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</si>
  <si>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</si>
  <si>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</si>
  <si>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</si>
  <si>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</si>
  <si>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</si>
  <si>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</si>
  <si>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</si>
  <si>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</si>
  <si>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</si>
  <si>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</si>
  <si>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</si>
  <si>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</si>
  <si>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</si>
  <si>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</si>
  <si>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</si>
  <si>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</si>
  <si>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</si>
  <si>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</si>
  <si>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</si>
  <si>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</si>
  <si>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</si>
  <si>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</si>
  <si>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</si>
  <si>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</si>
  <si>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</si>
  <si>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</si>
  <si>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</si>
  <si>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</si>
  <si>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</si>
  <si>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</si>
  <si>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</si>
  <si>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</si>
  <si>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</si>
  <si>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</si>
  <si>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</si>
  <si>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t>STATE OFFENDERS IN COUNTY FACILITIES</t>
  </si>
  <si>
    <t>TOTAL INCARCERATED PERSONS a/</t>
  </si>
  <si>
    <t>Jan</t>
  </si>
  <si>
    <t>Dec</t>
  </si>
  <si>
    <t>Nov</t>
  </si>
  <si>
    <t>Oct</t>
  </si>
  <si>
    <t>Sept</t>
  </si>
  <si>
    <t>By Fiscal Year - (06/30/XX)</t>
  </si>
  <si>
    <t>By Percent Change</t>
  </si>
  <si>
    <t>By Month 2024- 2025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</si>
  <si>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</si>
  <si>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</si>
  <si>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</si>
  <si>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</si>
  <si>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</si>
  <si>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</si>
  <si>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</si>
  <si>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</si>
  <si>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t>In County Facilities</t>
  </si>
  <si>
    <t>TOTAL INMATE COUNT</t>
  </si>
  <si>
    <t>Fiscal Years (6/30/XX)</t>
  </si>
  <si>
    <t>By Month 2024-2025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</si>
  <si>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</si>
  <si>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</si>
  <si>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</si>
  <si>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</si>
  <si>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</si>
  <si>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</si>
  <si>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</si>
  <si>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</si>
  <si>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</si>
  <si>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</si>
  <si>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</si>
  <si>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</si>
  <si>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</si>
  <si>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</si>
  <si>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</si>
  <si>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>ADMISSIONS AND RELEASES BY CALENDAR YEAR (2020 - 2024)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</si>
  <si>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</si>
  <si>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</si>
  <si>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</si>
  <si>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</si>
  <si>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</si>
  <si>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</si>
  <si>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</si>
  <si>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</si>
  <si>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ADMISSIONS AND RELEASES BY MONTH 2024</t>
  </si>
  <si>
    <t>Office of Compliance and Stratigic Planning</t>
  </si>
  <si>
    <t xml:space="preserve">     Intensive supervision programs, death, recall, and unspecified discharges are included in the Other Releases category.</t>
  </si>
  <si>
    <t xml:space="preserve">c/  RELEASES include parole violations and IP's discharged at max.  Escapes, and inmates serving out of state sentences are not included.     </t>
  </si>
  <si>
    <t xml:space="preserve">     entered into the database each month.</t>
  </si>
  <si>
    <t>b/  ADMISSIONS include commitments, parole returns for technical violation and prison and correctional returns from escape</t>
  </si>
  <si>
    <t>NOTES:   DEFINITIONS OF INCARCERATED PERSONS INCLUDED IN COUNTS</t>
  </si>
  <si>
    <t>Total Releases</t>
  </si>
  <si>
    <t>Other Releases</t>
  </si>
  <si>
    <t>IP's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</si>
  <si>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</si>
  <si>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</si>
  <si>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</si>
  <si>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</si>
  <si>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</si>
  <si>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</si>
  <si>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</si>
  <si>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</si>
  <si>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State IP's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</si>
  <si>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</si>
  <si>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</si>
  <si>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</si>
  <si>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</si>
  <si>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</si>
  <si>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FEBRUARY 2025</t>
  </si>
  <si>
    <t>INCARCERATED PERSONS COUNTS ON FEBRUARY 28TH</t>
  </si>
  <si>
    <t>Data reflects counts of Admissions and Releases as of February 28, 2025</t>
  </si>
  <si>
    <t>Feb</t>
  </si>
  <si>
    <t>February 2024</t>
  </si>
  <si>
    <t>February 2024 % Change</t>
  </si>
  <si>
    <t>ADMISSIONS DURING FEBRUARY</t>
  </si>
  <si>
    <t>RELEASES DURING FEBRUARY</t>
  </si>
  <si>
    <t>a/  INCARCERATED PERSONS (IP's) include state sentenced inmates in institutions on the date of this report.  Jurisdictional population</t>
  </si>
  <si>
    <t xml:space="preserve">     is the total of state IP's housed in the prison complex, youth facility and in county jails. State offenders in county facilities included in this    </t>
  </si>
  <si>
    <t xml:space="preserve">d/  DISCHARGE AT MAX includes IP's released upon expiration of maximum sentence and IP's released under the No Early Release Act </t>
  </si>
  <si>
    <t xml:space="preserve">    (NERA). However, IP's released under NERA are supervised by parole: first degree offenses during five years; second degree offenses</t>
  </si>
  <si>
    <t xml:space="preserve">  during three years.</t>
  </si>
  <si>
    <t xml:space="preserve">     report are NJ sentenced IP's.  Past counts for major institutions may include the count for units that are no longer open. </t>
  </si>
  <si>
    <t xml:space="preserve">    </t>
  </si>
  <si>
    <t xml:space="preserve">     Housing security levels are designated as follows: SL I - community, SL II - minimum,  SL III - medium, SL IV - maximum, SL V-close.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</si>
</sst>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Helv"/>
    </font>
    <font>
      <sz val="9"/>
      <name val="Helv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b/>
      <sz val="10"/>
      <name val="Helv"/>
    </font>
  </fonts>
  <fills count="11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8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6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0" xfId="1" applyFont="1" applyBorder="1"/>
    <xf numFmtId="0" fontId="2" fillId="0" borderId="1" xfId="1" applyFont="1" applyBorder="1"/>
    <xf numFmtId="0" fontId="3" fillId="2" borderId="2" xfId="0" applyFont="1" applyFill="1" applyBorder="1"/>
    <xf numFmtId="0" fontId="3" fillId="2" borderId="3" xfId="0" applyFont="1" applyFill="1" applyBorder="1"/>
    <xf numFmtId="9" fontId="3" fillId="3" borderId="2" xfId="2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9" fontId="3" fillId="0" borderId="6" xfId="2" applyFont="1" applyFill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5" borderId="7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9" xfId="1" applyFont="1" applyBorder="1"/>
    <xf numFmtId="0" fontId="3" fillId="0" borderId="8" xfId="1" applyFont="1" applyBorder="1" applyAlignment="1">
      <alignment horizontal="center"/>
    </xf>
    <xf numFmtId="0" fontId="3" fillId="5" borderId="6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9" fontId="3" fillId="0" borderId="6" xfId="2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9" fontId="3" fillId="3" borderId="6" xfId="2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9" fontId="4" fillId="6" borderId="6" xfId="2" applyFont="1" applyFill="1" applyBorder="1" applyAlignment="1">
      <alignment horizontal="center"/>
    </xf>
    <xf numFmtId="0" fontId="4" fillId="6" borderId="8" xfId="1" applyFont="1" applyFill="1" applyBorder="1" applyAlignment="1">
      <alignment horizontal="center"/>
    </xf>
    <xf numFmtId="0" fontId="4" fillId="6" borderId="10" xfId="1" applyFont="1" applyFill="1" applyBorder="1" applyAlignment="1">
      <alignment horizontal="center"/>
    </xf>
    <xf numFmtId="0" fontId="4" fillId="6" borderId="7" xfId="1" applyFont="1" applyFill="1" applyBorder="1" applyAlignment="1">
      <alignment horizontal="center"/>
    </xf>
    <xf numFmtId="0" fontId="4" fillId="4" borderId="5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4" xfId="1" applyFont="1" applyBorder="1"/>
    <xf numFmtId="9" fontId="3" fillId="0" borderId="11" xfId="2" applyFont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8" xfId="1" applyFont="1" applyBorder="1"/>
    <xf numFmtId="0" fontId="3" fillId="5" borderId="9" xfId="1" applyFont="1" applyFill="1" applyBorder="1"/>
    <xf numFmtId="0" fontId="2" fillId="0" borderId="9" xfId="1" applyFont="1" applyBorder="1"/>
    <xf numFmtId="9" fontId="3" fillId="0" borderId="11" xfId="2" applyFont="1" applyFill="1" applyBorder="1" applyAlignment="1">
      <alignment horizontal="center"/>
    </xf>
    <xf numFmtId="0" fontId="3" fillId="0" borderId="9" xfId="1" applyFont="1" applyFill="1" applyBorder="1"/>
    <xf numFmtId="9" fontId="4" fillId="6" borderId="11" xfId="2" applyFont="1" applyFill="1" applyBorder="1" applyAlignment="1">
      <alignment horizontal="center"/>
    </xf>
    <xf numFmtId="0" fontId="4" fillId="6" borderId="12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9" fontId="3" fillId="5" borderId="6" xfId="2" applyFont="1" applyFill="1" applyBorder="1" applyAlignment="1">
      <alignment horizontal="center"/>
    </xf>
    <xf numFmtId="0" fontId="3" fillId="5" borderId="8" xfId="1" applyFont="1" applyFill="1" applyBorder="1" applyAlignment="1">
      <alignment horizontal="center"/>
    </xf>
    <xf numFmtId="0" fontId="2" fillId="5" borderId="0" xfId="1" applyFont="1" applyFill="1"/>
    <xf numFmtId="0" fontId="4" fillId="6" borderId="6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/>
    </xf>
    <xf numFmtId="0" fontId="4" fillId="3" borderId="8" xfId="1" applyFont="1" applyFill="1" applyBorder="1" applyAlignment="1">
      <alignment horizontal="center"/>
    </xf>
    <xf numFmtId="0" fontId="4" fillId="0" borderId="9" xfId="1" applyFont="1" applyBorder="1"/>
    <xf numFmtId="0" fontId="3" fillId="0" borderId="12" xfId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9" xfId="1" applyFont="1" applyFill="1" applyBorder="1"/>
    <xf numFmtId="0" fontId="2" fillId="0" borderId="0" xfId="1" applyFont="1" applyAlignment="1">
      <alignment horizontal="left"/>
    </xf>
    <xf numFmtId="0" fontId="4" fillId="6" borderId="0" xfId="1" applyFont="1" applyFill="1" applyBorder="1" applyAlignment="1">
      <alignment horizontal="center"/>
    </xf>
    <xf numFmtId="0" fontId="4" fillId="4" borderId="13" xfId="1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3" fillId="0" borderId="13" xfId="1" applyFont="1" applyBorder="1"/>
    <xf numFmtId="0" fontId="2" fillId="0" borderId="0" xfId="1" applyFont="1" applyAlignment="1">
      <alignment horizontal="right"/>
    </xf>
    <xf numFmtId="0" fontId="4" fillId="0" borderId="6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9" fontId="4" fillId="5" borderId="2" xfId="2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9" fontId="4" fillId="5" borderId="6" xfId="2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4" fillId="0" borderId="17" xfId="1" applyFont="1" applyBorder="1" applyAlignment="1">
      <alignment horizontal="center" wrapText="1"/>
    </xf>
    <xf numFmtId="0" fontId="4" fillId="5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6" borderId="21" xfId="1" applyFont="1" applyFill="1" applyBorder="1" applyAlignment="1">
      <alignment horizontal="center"/>
    </xf>
    <xf numFmtId="0" fontId="4" fillId="6" borderId="22" xfId="1" applyFont="1" applyFill="1" applyBorder="1" applyAlignment="1">
      <alignment horizontal="center"/>
    </xf>
    <xf numFmtId="0" fontId="4" fillId="6" borderId="24" xfId="1" applyFont="1" applyFill="1" applyBorder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8" borderId="0" xfId="1" applyFont="1" applyFill="1" applyAlignment="1">
      <alignment horizontal="center"/>
    </xf>
    <xf numFmtId="0" fontId="6" fillId="8" borderId="0" xfId="1" applyFont="1" applyFill="1"/>
    <xf numFmtId="0" fontId="6" fillId="0" borderId="2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9" fontId="6" fillId="0" borderId="2" xfId="2" applyFont="1" applyBorder="1" applyAlignment="1">
      <alignment horizontal="center"/>
    </xf>
    <xf numFmtId="0" fontId="6" fillId="8" borderId="4" xfId="1" applyFont="1" applyFill="1" applyBorder="1" applyAlignment="1">
      <alignment horizontal="center"/>
    </xf>
    <xf numFmtId="0" fontId="6" fillId="5" borderId="30" xfId="1" applyFont="1" applyFill="1" applyBorder="1" applyAlignment="1">
      <alignment horizontal="center"/>
    </xf>
    <xf numFmtId="0" fontId="6" fillId="8" borderId="30" xfId="1" applyFont="1" applyFill="1" applyBorder="1" applyAlignment="1">
      <alignment horizontal="center"/>
    </xf>
    <xf numFmtId="0" fontId="6" fillId="8" borderId="4" xfId="1" applyFont="1" applyFill="1" applyBorder="1"/>
    <xf numFmtId="0" fontId="6" fillId="8" borderId="6" xfId="0" applyFont="1" applyFill="1" applyBorder="1" applyAlignment="1">
      <alignment horizontal="center"/>
    </xf>
    <xf numFmtId="0" fontId="6" fillId="8" borderId="10" xfId="0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/>
    </xf>
    <xf numFmtId="9" fontId="6" fillId="8" borderId="6" xfId="2" applyFont="1" applyFill="1" applyBorder="1" applyAlignment="1">
      <alignment horizontal="center"/>
    </xf>
    <xf numFmtId="0" fontId="6" fillId="8" borderId="8" xfId="1" applyFont="1" applyFill="1" applyBorder="1" applyAlignment="1">
      <alignment horizontal="center"/>
    </xf>
    <xf numFmtId="0" fontId="6" fillId="5" borderId="7" xfId="1" applyFont="1" applyFill="1" applyBorder="1" applyAlignment="1">
      <alignment horizontal="center"/>
    </xf>
    <xf numFmtId="0" fontId="6" fillId="8" borderId="7" xfId="1" applyFont="1" applyFill="1" applyBorder="1" applyAlignment="1">
      <alignment horizontal="center"/>
    </xf>
    <xf numFmtId="0" fontId="6" fillId="8" borderId="8" xfId="1" applyFont="1" applyFill="1" applyBorder="1"/>
    <xf numFmtId="0" fontId="6" fillId="0" borderId="6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left"/>
    </xf>
    <xf numFmtId="0" fontId="6" fillId="8" borderId="7" xfId="0" applyFont="1" applyFill="1" applyBorder="1" applyAlignment="1">
      <alignment horizontal="left"/>
    </xf>
    <xf numFmtId="0" fontId="6" fillId="8" borderId="10" xfId="0" applyFont="1" applyFill="1" applyBorder="1" applyAlignment="1">
      <alignment horizontal="left"/>
    </xf>
    <xf numFmtId="0" fontId="6" fillId="8" borderId="8" xfId="0" applyFont="1" applyFill="1" applyBorder="1" applyAlignment="1">
      <alignment horizontal="left"/>
    </xf>
    <xf numFmtId="0" fontId="6" fillId="8" borderId="6" xfId="1" applyFont="1" applyFill="1" applyBorder="1" applyAlignment="1">
      <alignment horizontal="center"/>
    </xf>
    <xf numFmtId="0" fontId="6" fillId="5" borderId="12" xfId="1" applyFont="1" applyFill="1" applyBorder="1" applyAlignment="1">
      <alignment horizontal="center"/>
    </xf>
    <xf numFmtId="0" fontId="7" fillId="8" borderId="6" xfId="0" applyFont="1" applyFill="1" applyBorder="1" applyAlignment="1">
      <alignment horizontal="center"/>
    </xf>
    <xf numFmtId="0" fontId="7" fillId="8" borderId="7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  <xf numFmtId="0" fontId="7" fillId="0" borderId="8" xfId="1" applyFont="1" applyFill="1" applyBorder="1" applyAlignment="1">
      <alignment horizontal="center"/>
    </xf>
    <xf numFmtId="0" fontId="7" fillId="0" borderId="7" xfId="1" applyFont="1" applyFill="1" applyBorder="1" applyAlignment="1">
      <alignment horizontal="center"/>
    </xf>
    <xf numFmtId="0" fontId="7" fillId="5" borderId="8" xfId="1" applyFont="1" applyFill="1" applyBorder="1"/>
    <xf numFmtId="0" fontId="7" fillId="8" borderId="31" xfId="0" applyFont="1" applyFill="1" applyBorder="1" applyAlignment="1">
      <alignment horizontal="left"/>
    </xf>
    <xf numFmtId="0" fontId="7" fillId="8" borderId="32" xfId="0" applyFont="1" applyFill="1" applyBorder="1" applyAlignment="1">
      <alignment horizontal="left"/>
    </xf>
    <xf numFmtId="0" fontId="7" fillId="8" borderId="8" xfId="0" applyFont="1" applyFill="1" applyBorder="1" applyAlignment="1">
      <alignment horizontal="left"/>
    </xf>
    <xf numFmtId="0" fontId="7" fillId="8" borderId="31" xfId="1" applyFont="1" applyFill="1" applyBorder="1" applyAlignment="1">
      <alignment horizontal="center"/>
    </xf>
    <xf numFmtId="0" fontId="7" fillId="8" borderId="33" xfId="1" applyFont="1" applyFill="1" applyBorder="1" applyAlignment="1">
      <alignment horizontal="center"/>
    </xf>
    <xf numFmtId="0" fontId="7" fillId="8" borderId="34" xfId="1" applyFont="1" applyFill="1" applyBorder="1" applyAlignment="1">
      <alignment horizontal="center"/>
    </xf>
    <xf numFmtId="0" fontId="7" fillId="8" borderId="32" xfId="1" applyFont="1" applyFill="1" applyBorder="1" applyAlignment="1">
      <alignment horizontal="center"/>
    </xf>
    <xf numFmtId="0" fontId="7" fillId="8" borderId="7" xfId="1" applyFont="1" applyFill="1" applyBorder="1" applyAlignment="1">
      <alignment horizontal="center"/>
    </xf>
    <xf numFmtId="0" fontId="7" fillId="8" borderId="10" xfId="1" applyFont="1" applyFill="1" applyBorder="1" applyAlignment="1">
      <alignment horizontal="center"/>
    </xf>
    <xf numFmtId="0" fontId="7" fillId="1" borderId="35" xfId="0" applyFont="1" applyFill="1" applyBorder="1" applyAlignment="1">
      <alignment horizontal="center"/>
    </xf>
    <xf numFmtId="0" fontId="7" fillId="1" borderId="36" xfId="0" applyFont="1" applyFill="1" applyBorder="1" applyAlignment="1">
      <alignment horizontal="center"/>
    </xf>
    <xf numFmtId="0" fontId="7" fillId="1" borderId="37" xfId="0" applyFont="1" applyFill="1" applyBorder="1" applyAlignment="1">
      <alignment horizontal="center"/>
    </xf>
    <xf numFmtId="0" fontId="7" fillId="1" borderId="39" xfId="1" applyFont="1" applyFill="1" applyBorder="1" applyAlignment="1">
      <alignment horizontal="center"/>
    </xf>
    <xf numFmtId="0" fontId="7" fillId="1" borderId="36" xfId="1" applyFont="1" applyFill="1" applyBorder="1" applyAlignment="1">
      <alignment horizontal="center"/>
    </xf>
    <xf numFmtId="0" fontId="6" fillId="9" borderId="40" xfId="1" applyFont="1" applyFill="1" applyBorder="1"/>
    <xf numFmtId="0" fontId="6" fillId="9" borderId="42" xfId="1" applyFont="1" applyFill="1" applyBorder="1"/>
    <xf numFmtId="0" fontId="6" fillId="8" borderId="0" xfId="1" applyFont="1" applyFill="1" applyBorder="1" applyAlignment="1">
      <alignment horizontal="center"/>
    </xf>
    <xf numFmtId="9" fontId="6" fillId="0" borderId="0" xfId="2" applyFont="1" applyBorder="1" applyAlignment="1">
      <alignment horizontal="center"/>
    </xf>
    <xf numFmtId="0" fontId="6" fillId="8" borderId="44" xfId="0" applyFont="1" applyFill="1" applyBorder="1" applyAlignment="1">
      <alignment horizontal="left"/>
    </xf>
    <xf numFmtId="0" fontId="6" fillId="8" borderId="45" xfId="0" applyFont="1" applyFill="1" applyBorder="1" applyAlignment="1">
      <alignment horizontal="left"/>
    </xf>
    <xf numFmtId="9" fontId="6" fillId="8" borderId="46" xfId="2" applyFont="1" applyFill="1" applyBorder="1" applyAlignment="1">
      <alignment horizontal="center"/>
    </xf>
    <xf numFmtId="0" fontId="6" fillId="8" borderId="47" xfId="1" applyFont="1" applyFill="1" applyBorder="1" applyAlignment="1">
      <alignment horizontal="center"/>
    </xf>
    <xf numFmtId="0" fontId="6" fillId="8" borderId="48" xfId="1" applyFont="1" applyFill="1" applyBorder="1" applyAlignment="1">
      <alignment horizontal="center"/>
    </xf>
    <xf numFmtId="0" fontId="6" fillId="8" borderId="45" xfId="1" applyFont="1" applyFill="1" applyBorder="1" applyAlignment="1">
      <alignment horizontal="center"/>
    </xf>
    <xf numFmtId="0" fontId="6" fillId="8" borderId="49" xfId="1" applyFont="1" applyFill="1" applyBorder="1" applyAlignment="1">
      <alignment horizontal="center"/>
    </xf>
    <xf numFmtId="0" fontId="6" fillId="8" borderId="50" xfId="1" applyFont="1" applyFill="1" applyBorder="1"/>
    <xf numFmtId="0" fontId="6" fillId="8" borderId="51" xfId="1" applyFont="1" applyFill="1" applyBorder="1" applyAlignment="1">
      <alignment horizontal="center"/>
    </xf>
    <xf numFmtId="0" fontId="6" fillId="8" borderId="9" xfId="1" applyFont="1" applyFill="1" applyBorder="1"/>
    <xf numFmtId="0" fontId="6" fillId="8" borderId="10" xfId="1" applyFont="1" applyFill="1" applyBorder="1" applyAlignment="1">
      <alignment horizontal="center"/>
    </xf>
    <xf numFmtId="0" fontId="7" fillId="8" borderId="52" xfId="1" applyFont="1" applyFill="1" applyBorder="1"/>
    <xf numFmtId="0" fontId="6" fillId="5" borderId="0" xfId="1" applyFont="1" applyFill="1" applyBorder="1" applyAlignment="1">
      <alignment horizontal="center"/>
    </xf>
    <xf numFmtId="0" fontId="6" fillId="8" borderId="52" xfId="1" applyFont="1" applyFill="1" applyBorder="1"/>
    <xf numFmtId="0" fontId="6" fillId="0" borderId="0" xfId="1" applyFont="1" applyBorder="1"/>
    <xf numFmtId="0" fontId="7" fillId="8" borderId="9" xfId="1" applyFont="1" applyFill="1" applyBorder="1"/>
    <xf numFmtId="0" fontId="6" fillId="0" borderId="10" xfId="1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8" borderId="53" xfId="1" applyFont="1" applyFill="1" applyBorder="1"/>
    <xf numFmtId="0" fontId="6" fillId="0" borderId="54" xfId="0" applyFont="1" applyBorder="1" applyAlignment="1">
      <alignment horizontal="center"/>
    </xf>
    <xf numFmtId="0" fontId="6" fillId="0" borderId="55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9" fontId="6" fillId="0" borderId="54" xfId="2" applyFont="1" applyFill="1" applyBorder="1" applyAlignment="1">
      <alignment horizontal="center"/>
    </xf>
    <xf numFmtId="0" fontId="6" fillId="0" borderId="57" xfId="1" applyFont="1" applyFill="1" applyBorder="1" applyAlignment="1">
      <alignment horizontal="center"/>
    </xf>
    <xf numFmtId="0" fontId="6" fillId="0" borderId="55" xfId="0" applyFont="1" applyFill="1" applyBorder="1" applyAlignment="1">
      <alignment horizontal="center"/>
    </xf>
    <xf numFmtId="0" fontId="6" fillId="0" borderId="55" xfId="1" applyFont="1" applyFill="1" applyBorder="1" applyAlignment="1">
      <alignment horizontal="center"/>
    </xf>
    <xf numFmtId="0" fontId="6" fillId="0" borderId="58" xfId="1" applyFont="1" applyFill="1" applyBorder="1" applyAlignment="1">
      <alignment horizontal="center"/>
    </xf>
    <xf numFmtId="0" fontId="7" fillId="0" borderId="59" xfId="1" applyFont="1" applyBorder="1"/>
    <xf numFmtId="0" fontId="7" fillId="9" borderId="35" xfId="0" applyFont="1" applyFill="1" applyBorder="1" applyAlignment="1">
      <alignment horizontal="center"/>
    </xf>
    <xf numFmtId="0" fontId="7" fillId="9" borderId="36" xfId="0" applyFont="1" applyFill="1" applyBorder="1" applyAlignment="1">
      <alignment horizontal="center"/>
    </xf>
    <xf numFmtId="0" fontId="7" fillId="1" borderId="58" xfId="1" applyFont="1" applyFill="1" applyBorder="1" applyAlignment="1">
      <alignment horizontal="center"/>
    </xf>
    <xf numFmtId="0" fontId="6" fillId="9" borderId="59" xfId="1" applyFont="1" applyFill="1" applyBorder="1"/>
    <xf numFmtId="0" fontId="6" fillId="9" borderId="60" xfId="1" applyFont="1" applyFill="1" applyBorder="1"/>
    <xf numFmtId="0" fontId="6" fillId="5" borderId="2" xfId="0" applyFont="1" applyFill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7" fillId="8" borderId="8" xfId="1" applyFont="1" applyFill="1" applyBorder="1" applyAlignment="1">
      <alignment horizontal="center"/>
    </xf>
    <xf numFmtId="0" fontId="6" fillId="5" borderId="0" xfId="1" applyFont="1" applyFill="1"/>
    <xf numFmtId="0" fontId="6" fillId="0" borderId="0" xfId="1" applyFont="1" applyFill="1"/>
    <xf numFmtId="0" fontId="6" fillId="5" borderId="31" xfId="0" applyFont="1" applyFill="1" applyBorder="1" applyAlignment="1">
      <alignment horizontal="center"/>
    </xf>
    <xf numFmtId="0" fontId="6" fillId="8" borderId="32" xfId="1" applyFont="1" applyFill="1" applyBorder="1" applyAlignment="1">
      <alignment horizontal="center"/>
    </xf>
    <xf numFmtId="0" fontId="7" fillId="1" borderId="26" xfId="1" applyFont="1" applyFill="1" applyBorder="1" applyAlignment="1">
      <alignment horizontal="center"/>
    </xf>
    <xf numFmtId="0" fontId="7" fillId="1" borderId="61" xfId="1" applyFont="1" applyFill="1" applyBorder="1" applyAlignment="1">
      <alignment horizontal="center"/>
    </xf>
    <xf numFmtId="0" fontId="7" fillId="1" borderId="62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10" borderId="3" xfId="0" applyFont="1" applyFill="1" applyBorder="1" applyAlignment="1">
      <alignment horizontal="center"/>
    </xf>
    <xf numFmtId="0" fontId="7" fillId="10" borderId="4" xfId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1" applyFont="1" applyBorder="1"/>
    <xf numFmtId="0" fontId="7" fillId="8" borderId="8" xfId="1" applyFont="1" applyFill="1" applyBorder="1" applyAlignment="1">
      <alignment horizontal="centerContinuous"/>
    </xf>
    <xf numFmtId="0" fontId="6" fillId="8" borderId="8" xfId="1" applyFont="1" applyFill="1" applyBorder="1" applyAlignment="1">
      <alignment horizontal="centerContinuous"/>
    </xf>
    <xf numFmtId="0" fontId="6" fillId="8" borderId="32" xfId="0" applyFont="1" applyFill="1" applyBorder="1" applyAlignment="1">
      <alignment horizontal="center"/>
    </xf>
    <xf numFmtId="0" fontId="6" fillId="8" borderId="33" xfId="1" applyFont="1" applyFill="1" applyBorder="1" applyAlignment="1">
      <alignment horizontal="centerContinuous"/>
    </xf>
    <xf numFmtId="0" fontId="7" fillId="1" borderId="26" xfId="0" applyFont="1" applyFill="1" applyBorder="1" applyAlignment="1">
      <alignment horizontal="center"/>
    </xf>
    <xf numFmtId="0" fontId="7" fillId="1" borderId="61" xfId="0" applyFont="1" applyFill="1" applyBorder="1" applyAlignment="1">
      <alignment horizontal="center"/>
    </xf>
    <xf numFmtId="0" fontId="6" fillId="1" borderId="42" xfId="1" applyFont="1" applyFill="1" applyBorder="1" applyAlignment="1">
      <alignment horizontal="centerContinuous"/>
    </xf>
    <xf numFmtId="0" fontId="6" fillId="8" borderId="0" xfId="1" applyFont="1" applyFill="1" applyAlignment="1">
      <alignment horizontal="centerContinuous"/>
    </xf>
    <xf numFmtId="0" fontId="7" fillId="5" borderId="0" xfId="1" applyFont="1" applyFill="1"/>
    <xf numFmtId="0" fontId="7" fillId="8" borderId="0" xfId="1" applyFont="1" applyFill="1"/>
    <xf numFmtId="0" fontId="7" fillId="8" borderId="0" xfId="1" applyFont="1" applyFill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5" borderId="25" xfId="1" applyFont="1" applyFill="1" applyBorder="1" applyAlignment="1">
      <alignment horizontal="center"/>
    </xf>
    <xf numFmtId="0" fontId="6" fillId="5" borderId="43" xfId="1" applyFont="1" applyFill="1" applyBorder="1" applyAlignment="1">
      <alignment horizontal="center"/>
    </xf>
    <xf numFmtId="0" fontId="6" fillId="5" borderId="3" xfId="1" applyFont="1" applyFill="1" applyBorder="1" applyAlignment="1">
      <alignment horizontal="center"/>
    </xf>
    <xf numFmtId="0" fontId="6" fillId="8" borderId="3" xfId="1" applyFont="1" applyFill="1" applyBorder="1" applyAlignment="1">
      <alignment horizontal="center"/>
    </xf>
    <xf numFmtId="0" fontId="6" fillId="8" borderId="6" xfId="2" applyNumberFormat="1" applyFont="1" applyFill="1" applyBorder="1" applyAlignment="1">
      <alignment horizontal="center"/>
    </xf>
    <xf numFmtId="0" fontId="6" fillId="5" borderId="63" xfId="2" applyNumberFormat="1" applyFont="1" applyFill="1" applyBorder="1" applyAlignment="1">
      <alignment horizontal="center"/>
    </xf>
    <xf numFmtId="0" fontId="6" fillId="5" borderId="0" xfId="2" applyNumberFormat="1" applyFont="1" applyFill="1" applyBorder="1" applyAlignment="1">
      <alignment horizontal="center"/>
    </xf>
    <xf numFmtId="0" fontId="6" fillId="5" borderId="7" xfId="2" applyNumberFormat="1" applyFont="1" applyFill="1" applyBorder="1" applyAlignment="1">
      <alignment horizontal="center"/>
    </xf>
    <xf numFmtId="0" fontId="6" fillId="8" borderId="7" xfId="2" applyNumberFormat="1" applyFont="1" applyFill="1" applyBorder="1" applyAlignment="1">
      <alignment horizontal="center"/>
    </xf>
    <xf numFmtId="0" fontId="6" fillId="5" borderId="63" xfId="1" applyNumberFormat="1" applyFont="1" applyFill="1" applyBorder="1" applyAlignment="1">
      <alignment horizontal="center"/>
    </xf>
    <xf numFmtId="0" fontId="6" fillId="5" borderId="63" xfId="1" applyFont="1" applyFill="1" applyBorder="1" applyAlignment="1">
      <alignment horizontal="center"/>
    </xf>
    <xf numFmtId="9" fontId="6" fillId="5" borderId="6" xfId="2" applyFont="1" applyFill="1" applyBorder="1" applyAlignment="1">
      <alignment horizontal="center"/>
    </xf>
    <xf numFmtId="164" fontId="6" fillId="0" borderId="6" xfId="2" applyNumberFormat="1" applyFont="1" applyFill="1" applyBorder="1" applyAlignment="1">
      <alignment horizontal="center"/>
    </xf>
    <xf numFmtId="164" fontId="6" fillId="0" borderId="0" xfId="2" applyNumberFormat="1" applyFont="1" applyFill="1" applyBorder="1" applyAlignment="1">
      <alignment horizontal="center"/>
    </xf>
    <xf numFmtId="164" fontId="6" fillId="0" borderId="7" xfId="2" applyNumberFormat="1" applyFont="1" applyFill="1" applyBorder="1" applyAlignment="1">
      <alignment horizontal="center"/>
    </xf>
    <xf numFmtId="0" fontId="7" fillId="1" borderId="65" xfId="1" applyFont="1" applyFill="1" applyBorder="1" applyAlignment="1">
      <alignment horizontal="center"/>
    </xf>
    <xf numFmtId="0" fontId="7" fillId="1" borderId="27" xfId="1" applyFont="1" applyFill="1" applyBorder="1" applyAlignment="1">
      <alignment horizontal="center"/>
    </xf>
    <xf numFmtId="0" fontId="1" fillId="0" borderId="0" xfId="1"/>
    <xf numFmtId="164" fontId="8" fillId="8" borderId="69" xfId="1" applyNumberFormat="1" applyFont="1" applyFill="1" applyBorder="1" applyAlignment="1" applyProtection="1">
      <alignment horizontal="centerContinuous"/>
    </xf>
    <xf numFmtId="164" fontId="8" fillId="8" borderId="0" xfId="1" applyNumberFormat="1" applyFont="1" applyFill="1" applyBorder="1" applyAlignment="1" applyProtection="1">
      <alignment horizontal="centerContinuous"/>
    </xf>
    <xf numFmtId="164" fontId="3" fillId="8" borderId="70" xfId="1" applyNumberFormat="1" applyFont="1" applyFill="1" applyBorder="1" applyAlignment="1" applyProtection="1">
      <alignment horizontal="centerContinuous"/>
    </xf>
    <xf numFmtId="0" fontId="3" fillId="0" borderId="0" xfId="1" applyFont="1"/>
    <xf numFmtId="164" fontId="3" fillId="8" borderId="69" xfId="1" applyNumberFormat="1" applyFont="1" applyFill="1" applyBorder="1" applyProtection="1"/>
    <xf numFmtId="164" fontId="3" fillId="8" borderId="0" xfId="1" applyNumberFormat="1" applyFont="1" applyFill="1" applyBorder="1" applyProtection="1"/>
    <xf numFmtId="164" fontId="3" fillId="8" borderId="70" xfId="1" applyNumberFormat="1" applyFont="1" applyFill="1" applyBorder="1" applyProtection="1"/>
    <xf numFmtId="164" fontId="8" fillId="8" borderId="69" xfId="1" applyNumberFormat="1" applyFont="1" applyFill="1" applyBorder="1" applyProtection="1"/>
    <xf numFmtId="164" fontId="9" fillId="8" borderId="0" xfId="1" applyNumberFormat="1" applyFont="1" applyFill="1" applyBorder="1" applyProtection="1"/>
    <xf numFmtId="37" fontId="3" fillId="8" borderId="0" xfId="1" applyNumberFormat="1" applyFont="1" applyFill="1" applyBorder="1" applyProtection="1"/>
    <xf numFmtId="164" fontId="3" fillId="8" borderId="0" xfId="1" applyNumberFormat="1" applyFont="1" applyFill="1" applyBorder="1" applyAlignment="1" applyProtection="1">
      <alignment horizontal="left"/>
    </xf>
    <xf numFmtId="164" fontId="8" fillId="8" borderId="70" xfId="1" applyNumberFormat="1" applyFont="1" applyFill="1" applyBorder="1" applyProtection="1"/>
    <xf numFmtId="164" fontId="8" fillId="8" borderId="0" xfId="1" applyNumberFormat="1" applyFont="1" applyFill="1" applyBorder="1" applyProtection="1"/>
    <xf numFmtId="37" fontId="8" fillId="8" borderId="0" xfId="1" applyNumberFormat="1" applyFont="1" applyFill="1" applyBorder="1" applyProtection="1"/>
    <xf numFmtId="37" fontId="8" fillId="8" borderId="0" xfId="1" applyNumberFormat="1" applyFont="1" applyFill="1" applyBorder="1" applyAlignment="1" applyProtection="1">
      <alignment horizontal="centerContinuous"/>
    </xf>
    <xf numFmtId="164" fontId="5" fillId="8" borderId="70" xfId="1" applyNumberFormat="1" applyFont="1" applyFill="1" applyBorder="1" applyAlignment="1" applyProtection="1">
      <alignment horizontal="centerContinuous"/>
    </xf>
    <xf numFmtId="164" fontId="10" fillId="8" borderId="69" xfId="1" applyNumberFormat="1" applyFont="1" applyFill="1" applyBorder="1" applyProtection="1"/>
    <xf numFmtId="164" fontId="10" fillId="8" borderId="0" xfId="1" applyNumberFormat="1" applyFont="1" applyFill="1" applyBorder="1" applyProtection="1"/>
    <xf numFmtId="0" fontId="11" fillId="0" borderId="0" xfId="1" applyFont="1" applyBorder="1"/>
    <xf numFmtId="0" fontId="11" fillId="8" borderId="0" xfId="1" applyFont="1" applyFill="1" applyBorder="1"/>
    <xf numFmtId="164" fontId="10" fillId="8" borderId="70" xfId="1" applyNumberFormat="1" applyFont="1" applyFill="1" applyBorder="1" applyProtection="1"/>
    <xf numFmtId="164" fontId="12" fillId="8" borderId="0" xfId="1" applyNumberFormat="1" applyFont="1" applyFill="1" applyBorder="1" applyProtection="1"/>
    <xf numFmtId="164" fontId="5" fillId="8" borderId="0" xfId="1" applyNumberFormat="1" applyFont="1" applyFill="1" applyBorder="1" applyProtection="1"/>
    <xf numFmtId="9" fontId="5" fillId="8" borderId="0" xfId="1" applyNumberFormat="1" applyFont="1" applyFill="1" applyBorder="1" applyProtection="1"/>
    <xf numFmtId="164" fontId="5" fillId="8" borderId="0" xfId="1" applyNumberFormat="1" applyFont="1" applyFill="1" applyBorder="1" applyAlignment="1" applyProtection="1">
      <alignment horizontal="right"/>
    </xf>
    <xf numFmtId="164" fontId="5" fillId="8" borderId="0" xfId="1" applyNumberFormat="1" applyFont="1" applyFill="1" applyBorder="1" applyAlignment="1" applyProtection="1">
      <alignment horizontal="left"/>
    </xf>
    <xf numFmtId="164" fontId="10" fillId="8" borderId="70" xfId="1" applyNumberFormat="1" applyFont="1" applyFill="1" applyBorder="1" applyAlignment="1" applyProtection="1">
      <alignment horizontal="right"/>
    </xf>
    <xf numFmtId="9" fontId="12" fillId="8" borderId="0" xfId="1" applyNumberFormat="1" applyFont="1" applyFill="1" applyBorder="1" applyProtection="1"/>
    <xf numFmtId="37" fontId="12" fillId="8" borderId="0" xfId="1" applyNumberFormat="1" applyFont="1" applyFill="1" applyBorder="1" applyAlignment="1" applyProtection="1">
      <alignment horizontal="center"/>
    </xf>
    <xf numFmtId="164" fontId="12" fillId="8" borderId="0" xfId="1" applyNumberFormat="1" applyFont="1" applyFill="1" applyBorder="1" applyAlignment="1" applyProtection="1">
      <alignment horizontal="left"/>
    </xf>
    <xf numFmtId="164" fontId="13" fillId="8" borderId="69" xfId="1" applyNumberFormat="1" applyFont="1" applyFill="1" applyBorder="1" applyProtection="1"/>
    <xf numFmtId="0" fontId="11" fillId="8" borderId="0" xfId="1" applyFont="1" applyFill="1" applyBorder="1" applyAlignment="1">
      <alignment horizontal="center"/>
    </xf>
    <xf numFmtId="0" fontId="11" fillId="0" borderId="0" xfId="1" applyFont="1" applyBorder="1" applyAlignment="1">
      <alignment horizontal="center"/>
    </xf>
    <xf numFmtId="164" fontId="14" fillId="5" borderId="0" xfId="1" applyNumberFormat="1" applyFont="1" applyFill="1" applyBorder="1" applyAlignment="1" applyProtection="1">
      <alignment horizontal="center" wrapText="1"/>
    </xf>
    <xf numFmtId="164" fontId="14" fillId="0" borderId="0" xfId="1" applyNumberFormat="1" applyFont="1" applyFill="1" applyBorder="1" applyAlignment="1" applyProtection="1">
      <alignment horizontal="center" vertical="center" wrapText="1"/>
    </xf>
    <xf numFmtId="164" fontId="5" fillId="8" borderId="69" xfId="1" applyNumberFormat="1" applyFont="1" applyFill="1" applyBorder="1" applyAlignment="1" applyProtection="1">
      <alignment horizontal="center"/>
    </xf>
    <xf numFmtId="164" fontId="5" fillId="8" borderId="0" xfId="1" applyNumberFormat="1" applyFont="1" applyFill="1" applyBorder="1" applyAlignment="1" applyProtection="1">
      <alignment horizontal="center"/>
    </xf>
    <xf numFmtId="164" fontId="5" fillId="8" borderId="70" xfId="1" applyNumberFormat="1" applyFont="1" applyFill="1" applyBorder="1" applyAlignment="1" applyProtection="1">
      <alignment horizontal="center"/>
    </xf>
    <xf numFmtId="164" fontId="12" fillId="8" borderId="0" xfId="1" applyNumberFormat="1" applyFont="1" applyFill="1" applyBorder="1" applyAlignment="1" applyProtection="1"/>
    <xf numFmtId="9" fontId="12" fillId="8" borderId="0" xfId="1" applyNumberFormat="1" applyFont="1" applyFill="1" applyBorder="1" applyAlignment="1" applyProtection="1">
      <alignment horizontal="right"/>
    </xf>
    <xf numFmtId="164" fontId="14" fillId="0" borderId="0" xfId="1" applyNumberFormat="1" applyFont="1" applyFill="1" applyBorder="1" applyAlignment="1" applyProtection="1">
      <alignment horizontal="center" wrapText="1"/>
    </xf>
    <xf numFmtId="164" fontId="14" fillId="8" borderId="0" xfId="1" applyNumberFormat="1" applyFont="1" applyFill="1" applyBorder="1" applyAlignment="1" applyProtection="1">
      <alignment horizontal="left" wrapText="1"/>
    </xf>
    <xf numFmtId="37" fontId="12" fillId="8" borderId="0" xfId="1" applyNumberFormat="1" applyFont="1" applyFill="1" applyBorder="1" applyProtection="1"/>
    <xf numFmtId="0" fontId="1" fillId="0" borderId="0" xfId="1" applyBorder="1"/>
    <xf numFmtId="0" fontId="12" fillId="10" borderId="0" xfId="1" applyFont="1" applyFill="1" applyBorder="1" applyAlignment="1">
      <alignment horizontal="center"/>
    </xf>
    <xf numFmtId="0" fontId="14" fillId="8" borderId="0" xfId="1" applyNumberFormat="1" applyFont="1" applyFill="1" applyBorder="1" applyAlignment="1" applyProtection="1">
      <alignment horizontal="center" wrapText="1"/>
    </xf>
    <xf numFmtId="164" fontId="14" fillId="8" borderId="0" xfId="1" applyNumberFormat="1" applyFont="1" applyFill="1" applyBorder="1" applyAlignment="1" applyProtection="1">
      <alignment horizontal="center"/>
    </xf>
    <xf numFmtId="9" fontId="10" fillId="8" borderId="0" xfId="1" applyNumberFormat="1" applyFont="1" applyFill="1" applyBorder="1" applyProtection="1"/>
    <xf numFmtId="0" fontId="14" fillId="5" borderId="0" xfId="1" applyNumberFormat="1" applyFont="1" applyFill="1" applyBorder="1" applyAlignment="1" applyProtection="1">
      <alignment horizontal="center" wrapText="1"/>
    </xf>
    <xf numFmtId="0" fontId="14" fillId="0" borderId="0" xfId="1" applyNumberFormat="1" applyFont="1" applyFill="1" applyBorder="1" applyAlignment="1" applyProtection="1">
      <alignment horizontal="center" wrapText="1"/>
    </xf>
    <xf numFmtId="164" fontId="6" fillId="8" borderId="69" xfId="1" applyNumberFormat="1" applyFont="1" applyFill="1" applyBorder="1" applyAlignment="1" applyProtection="1">
      <alignment horizontal="center"/>
    </xf>
    <xf numFmtId="164" fontId="6" fillId="8" borderId="0" xfId="1" applyNumberFormat="1" applyFont="1" applyFill="1" applyBorder="1" applyAlignment="1" applyProtection="1">
      <alignment horizontal="center"/>
    </xf>
    <xf numFmtId="164" fontId="6" fillId="8" borderId="70" xfId="1" applyNumberFormat="1" applyFont="1" applyFill="1" applyBorder="1" applyAlignment="1" applyProtection="1">
      <alignment horizontal="center"/>
    </xf>
    <xf numFmtId="164" fontId="7" fillId="8" borderId="69" xfId="1" applyNumberFormat="1" applyFont="1" applyFill="1" applyBorder="1" applyAlignment="1" applyProtection="1">
      <alignment horizontal="center"/>
    </xf>
    <xf numFmtId="164" fontId="7" fillId="8" borderId="0" xfId="1" applyNumberFormat="1" applyFont="1" applyFill="1" applyBorder="1" applyAlignment="1" applyProtection="1">
      <alignment horizontal="center"/>
    </xf>
    <xf numFmtId="164" fontId="7" fillId="8" borderId="70" xfId="1" applyNumberFormat="1" applyFont="1" applyFill="1" applyBorder="1" applyAlignment="1" applyProtection="1">
      <alignment horizontal="center"/>
    </xf>
    <xf numFmtId="9" fontId="8" fillId="8" borderId="0" xfId="1" applyNumberFormat="1" applyFont="1" applyFill="1" applyBorder="1" applyProtection="1"/>
    <xf numFmtId="164" fontId="6" fillId="8" borderId="70" xfId="1" applyNumberFormat="1" applyFont="1" applyFill="1" applyBorder="1" applyProtection="1"/>
    <xf numFmtId="164" fontId="8" fillId="8" borderId="70" xfId="1" quotePrefix="1" applyNumberFormat="1" applyFont="1" applyFill="1" applyBorder="1" applyProtection="1"/>
    <xf numFmtId="164" fontId="8" fillId="8" borderId="71" xfId="1" applyNumberFormat="1" applyFont="1" applyFill="1" applyBorder="1" applyAlignment="1" applyProtection="1">
      <alignment horizontal="centerContinuous"/>
    </xf>
    <xf numFmtId="164" fontId="8" fillId="8" borderId="72" xfId="1" applyNumberFormat="1" applyFont="1" applyFill="1" applyBorder="1" applyAlignment="1" applyProtection="1">
      <alignment horizontal="centerContinuous"/>
    </xf>
    <xf numFmtId="164" fontId="15" fillId="8" borderId="73" xfId="1" applyNumberFormat="1" applyFont="1" applyFill="1" applyBorder="1" applyAlignment="1" applyProtection="1">
      <alignment horizontal="centerContinuous"/>
    </xf>
    <xf numFmtId="49" fontId="7" fillId="8" borderId="70" xfId="1" applyNumberFormat="1" applyFont="1" applyFill="1" applyBorder="1" applyAlignment="1" applyProtection="1">
      <alignment horizontal="centerContinuous"/>
    </xf>
    <xf numFmtId="164" fontId="8" fillId="8" borderId="74" xfId="1" applyNumberFormat="1" applyFont="1" applyFill="1" applyBorder="1" applyAlignment="1" applyProtection="1">
      <alignment horizontal="centerContinuous"/>
    </xf>
    <xf numFmtId="164" fontId="8" fillId="8" borderId="75" xfId="1" applyNumberFormat="1" applyFont="1" applyFill="1" applyBorder="1" applyAlignment="1" applyProtection="1">
      <alignment horizontal="centerContinuous"/>
    </xf>
    <xf numFmtId="164" fontId="8" fillId="8" borderId="76" xfId="1" applyNumberFormat="1" applyFont="1" applyFill="1" applyBorder="1" applyAlignment="1" applyProtection="1">
      <alignment horizontal="centerContinuous"/>
    </xf>
    <xf numFmtId="164" fontId="7" fillId="8" borderId="70" xfId="1" applyNumberFormat="1" applyFont="1" applyFill="1" applyBorder="1" applyAlignment="1" applyProtection="1">
      <alignment horizontal="centerContinuous"/>
    </xf>
    <xf numFmtId="164" fontId="12" fillId="8" borderId="70" xfId="1" applyNumberFormat="1" applyFont="1" applyFill="1" applyBorder="1" applyAlignment="1" applyProtection="1">
      <alignment horizontal="centerContinuous"/>
    </xf>
    <xf numFmtId="164" fontId="8" fillId="8" borderId="77" xfId="1" applyNumberFormat="1" applyFont="1" applyFill="1" applyBorder="1" applyAlignment="1" applyProtection="1">
      <alignment horizontal="centerContinuous"/>
    </xf>
    <xf numFmtId="164" fontId="8" fillId="8" borderId="78" xfId="1" applyNumberFormat="1" applyFont="1" applyFill="1" applyBorder="1" applyAlignment="1" applyProtection="1">
      <alignment horizontal="centerContinuous"/>
    </xf>
    <xf numFmtId="164" fontId="12" fillId="8" borderId="79" xfId="1" applyNumberFormat="1" applyFont="1" applyFill="1" applyBorder="1" applyAlignment="1" applyProtection="1">
      <alignment horizontal="centerContinuous"/>
    </xf>
    <xf numFmtId="0" fontId="4" fillId="0" borderId="8" xfId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37" fontId="5" fillId="0" borderId="0" xfId="1" applyNumberFormat="1" applyFont="1" applyFill="1" applyBorder="1" applyAlignment="1" applyProtection="1">
      <alignment horizontal="center"/>
    </xf>
    <xf numFmtId="37" fontId="12" fillId="0" borderId="0" xfId="1" applyNumberFormat="1" applyFont="1" applyFill="1" applyBorder="1" applyAlignment="1" applyProtection="1">
      <alignment horizontal="center"/>
    </xf>
    <xf numFmtId="0" fontId="4" fillId="0" borderId="10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164" fontId="6" fillId="0" borderId="29" xfId="2" applyNumberFormat="1" applyFont="1" applyFill="1" applyBorder="1" applyAlignment="1">
      <alignment horizontal="center"/>
    </xf>
    <xf numFmtId="0" fontId="6" fillId="0" borderId="63" xfId="1" applyFont="1" applyFill="1" applyBorder="1" applyAlignment="1">
      <alignment horizontal="center"/>
    </xf>
    <xf numFmtId="164" fontId="3" fillId="8" borderId="0" xfId="1" applyNumberFormat="1" applyFont="1" applyFill="1" applyBorder="1" applyAlignment="1" applyProtection="1"/>
    <xf numFmtId="37" fontId="3" fillId="8" borderId="0" xfId="1" applyNumberFormat="1" applyFont="1" applyFill="1" applyBorder="1" applyAlignment="1" applyProtection="1"/>
    <xf numFmtId="164" fontId="9" fillId="8" borderId="0" xfId="1" applyNumberFormat="1" applyFont="1" applyFill="1" applyBorder="1" applyAlignment="1" applyProtection="1"/>
    <xf numFmtId="164" fontId="8" fillId="8" borderId="69" xfId="1" applyNumberFormat="1" applyFont="1" applyFill="1" applyBorder="1" applyAlignment="1" applyProtection="1"/>
    <xf numFmtId="0" fontId="5" fillId="5" borderId="29" xfId="1" applyFont="1" applyFill="1" applyBorder="1" applyAlignment="1">
      <alignment horizontal="center" vertical="center"/>
    </xf>
    <xf numFmtId="0" fontId="5" fillId="5" borderId="25" xfId="1" applyFont="1" applyFill="1" applyBorder="1" applyAlignment="1">
      <alignment horizontal="center" vertical="center"/>
    </xf>
    <xf numFmtId="0" fontId="4" fillId="0" borderId="27" xfId="1" applyFont="1" applyBorder="1" applyAlignment="1">
      <alignment horizontal="center"/>
    </xf>
    <xf numFmtId="0" fontId="4" fillId="0" borderId="26" xfId="1" applyFont="1" applyBorder="1" applyAlignment="1">
      <alignment horizontal="center"/>
    </xf>
    <xf numFmtId="0" fontId="4" fillId="8" borderId="28" xfId="1" applyFont="1" applyFill="1" applyBorder="1" applyAlignment="1">
      <alignment horizontal="center"/>
    </xf>
    <xf numFmtId="0" fontId="4" fillId="8" borderId="26" xfId="1" applyFont="1" applyFill="1" applyBorder="1" applyAlignment="1">
      <alignment horizontal="center"/>
    </xf>
    <xf numFmtId="0" fontId="4" fillId="0" borderId="28" xfId="1" applyFont="1" applyBorder="1" applyAlignment="1">
      <alignment horizontal="center"/>
    </xf>
    <xf numFmtId="49" fontId="4" fillId="6" borderId="23" xfId="1" applyNumberFormat="1" applyFont="1" applyFill="1" applyBorder="1" applyAlignment="1">
      <alignment horizontal="center"/>
    </xf>
    <xf numFmtId="49" fontId="4" fillId="6" borderId="21" xfId="1" applyNumberFormat="1" applyFont="1" applyFill="1" applyBorder="1" applyAlignment="1">
      <alignment horizontal="center"/>
    </xf>
    <xf numFmtId="0" fontId="7" fillId="8" borderId="41" xfId="1" applyFont="1" applyFill="1" applyBorder="1" applyAlignment="1">
      <alignment horizontal="center"/>
    </xf>
    <xf numFmtId="0" fontId="7" fillId="8" borderId="27" xfId="1" applyFont="1" applyFill="1" applyBorder="1" applyAlignment="1">
      <alignment horizontal="center"/>
    </xf>
    <xf numFmtId="0" fontId="7" fillId="8" borderId="1" xfId="1" applyFont="1" applyFill="1" applyBorder="1" applyAlignment="1">
      <alignment horizontal="center"/>
    </xf>
    <xf numFmtId="0" fontId="7" fillId="8" borderId="28" xfId="1" applyFont="1" applyFill="1" applyBorder="1" applyAlignment="1">
      <alignment horizontal="center"/>
    </xf>
    <xf numFmtId="0" fontId="7" fillId="8" borderId="26" xfId="1" applyFont="1" applyFill="1" applyBorder="1" applyAlignment="1">
      <alignment horizontal="center"/>
    </xf>
    <xf numFmtId="0" fontId="6" fillId="0" borderId="28" xfId="1" applyFont="1" applyBorder="1" applyAlignment="1">
      <alignment horizontal="center"/>
    </xf>
    <xf numFmtId="0" fontId="6" fillId="0" borderId="27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49" fontId="7" fillId="1" borderId="38" xfId="1" applyNumberFormat="1" applyFont="1" applyFill="1" applyBorder="1" applyAlignment="1">
      <alignment horizontal="center"/>
    </xf>
    <xf numFmtId="49" fontId="7" fillId="1" borderId="35" xfId="1" applyNumberFormat="1" applyFont="1" applyFill="1" applyBorder="1" applyAlignment="1">
      <alignment horizontal="center"/>
    </xf>
    <xf numFmtId="0" fontId="7" fillId="0" borderId="43" xfId="1" applyFont="1" applyBorder="1" applyAlignment="1">
      <alignment horizontal="center"/>
    </xf>
    <xf numFmtId="0" fontId="7" fillId="0" borderId="27" xfId="1" applyFont="1" applyBorder="1" applyAlignment="1">
      <alignment horizontal="center"/>
    </xf>
    <xf numFmtId="0" fontId="6" fillId="8" borderId="28" xfId="0" applyFont="1" applyFill="1" applyBorder="1" applyAlignment="1">
      <alignment horizontal="center"/>
    </xf>
    <xf numFmtId="0" fontId="6" fillId="8" borderId="27" xfId="0" applyFont="1" applyFill="1" applyBorder="1" applyAlignment="1">
      <alignment horizontal="center"/>
    </xf>
    <xf numFmtId="0" fontId="6" fillId="8" borderId="26" xfId="0" applyFont="1" applyFill="1" applyBorder="1" applyAlignment="1">
      <alignment horizontal="center"/>
    </xf>
    <xf numFmtId="0" fontId="4" fillId="0" borderId="43" xfId="1" applyFont="1" applyBorder="1" applyAlignment="1">
      <alignment horizontal="center"/>
    </xf>
    <xf numFmtId="49" fontId="7" fillId="1" borderId="5" xfId="1" applyNumberFormat="1" applyFont="1" applyFill="1" applyBorder="1" applyAlignment="1">
      <alignment horizontal="center"/>
    </xf>
    <xf numFmtId="49" fontId="7" fillId="1" borderId="64" xfId="1" applyNumberFormat="1" applyFont="1" applyFill="1" applyBorder="1" applyAlignment="1">
      <alignment horizontal="center"/>
    </xf>
    <xf numFmtId="0" fontId="4" fillId="8" borderId="0" xfId="1" applyFont="1" applyFill="1" applyAlignment="1">
      <alignment horizontal="center"/>
    </xf>
    <xf numFmtId="164" fontId="7" fillId="0" borderId="70" xfId="1" applyNumberFormat="1" applyFont="1" applyFill="1" applyBorder="1" applyAlignment="1" applyProtection="1">
      <alignment horizontal="center"/>
    </xf>
    <xf numFmtId="164" fontId="7" fillId="0" borderId="0" xfId="1" applyNumberFormat="1" applyFont="1" applyFill="1" applyBorder="1" applyAlignment="1" applyProtection="1">
      <alignment horizontal="center"/>
    </xf>
    <xf numFmtId="164" fontId="7" fillId="0" borderId="69" xfId="1" applyNumberFormat="1" applyFont="1" applyFill="1" applyBorder="1" applyAlignment="1" applyProtection="1">
      <alignment horizontal="center"/>
    </xf>
    <xf numFmtId="164" fontId="14" fillId="8" borderId="0" xfId="1" applyNumberFormat="1" applyFont="1" applyFill="1" applyBorder="1" applyAlignment="1" applyProtection="1">
      <alignment horizontal="center"/>
    </xf>
    <xf numFmtId="0" fontId="5" fillId="8" borderId="0" xfId="1" applyFont="1" applyFill="1" applyBorder="1" applyAlignment="1">
      <alignment horizontal="center"/>
    </xf>
    <xf numFmtId="0" fontId="12" fillId="8" borderId="0" xfId="1" applyFont="1" applyFill="1" applyBorder="1" applyAlignment="1">
      <alignment horizontal="center"/>
    </xf>
    <xf numFmtId="0" fontId="12" fillId="10" borderId="0" xfId="1" applyFont="1" applyFill="1" applyBorder="1" applyAlignment="1">
      <alignment horizontal="center"/>
    </xf>
    <xf numFmtId="0" fontId="12" fillId="0" borderId="0" xfId="1" applyFont="1" applyBorder="1" applyAlignment="1">
      <alignment horizontal="center"/>
    </xf>
    <xf numFmtId="164" fontId="5" fillId="8" borderId="70" xfId="1" applyNumberFormat="1" applyFont="1" applyFill="1" applyBorder="1" applyAlignment="1" applyProtection="1">
      <alignment horizontal="center"/>
    </xf>
    <xf numFmtId="164" fontId="5" fillId="8" borderId="0" xfId="1" applyNumberFormat="1" applyFont="1" applyFill="1" applyBorder="1" applyAlignment="1" applyProtection="1">
      <alignment horizontal="center"/>
    </xf>
    <xf numFmtId="164" fontId="5" fillId="8" borderId="69" xfId="1" applyNumberFormat="1" applyFont="1" applyFill="1" applyBorder="1" applyAlignment="1" applyProtection="1">
      <alignment horizontal="center"/>
    </xf>
    <xf numFmtId="0" fontId="5" fillId="0" borderId="0" xfId="1" applyFont="1" applyBorder="1" applyAlignment="1">
      <alignment horizontal="center"/>
    </xf>
    <xf numFmtId="164" fontId="3" fillId="0" borderId="68" xfId="1" applyNumberFormat="1" applyFont="1" applyFill="1" applyBorder="1" applyAlignment="1" applyProtection="1">
      <alignment horizontal="center"/>
    </xf>
    <xf numFmtId="164" fontId="3" fillId="0" borderId="67" xfId="1" applyNumberFormat="1" applyFont="1" applyFill="1" applyBorder="1" applyAlignment="1" applyProtection="1">
      <alignment horizontal="center"/>
    </xf>
    <xf numFmtId="164" fontId="3" fillId="0" borderId="66" xfId="1" applyNumberFormat="1" applyFont="1" applyFill="1" applyBorder="1" applyAlignment="1" applyProtection="1">
      <alignment horizont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bra\PAPU\Monthly%20Reports-IP%20Adm%20and%20Releases\Updated%20Monthly%20Reports\umrJune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>
        <row r="6">
          <cell r="J6">
            <v>679</v>
          </cell>
          <cell r="K6">
            <v>1050</v>
          </cell>
          <cell r="L6">
            <v>665</v>
          </cell>
          <cell r="M6">
            <v>203</v>
          </cell>
        </row>
        <row r="9">
          <cell r="J9">
            <v>421</v>
          </cell>
          <cell r="K9">
            <v>411</v>
          </cell>
          <cell r="L9">
            <v>397</v>
          </cell>
          <cell r="M9">
            <v>424</v>
          </cell>
        </row>
        <row r="12">
          <cell r="J12">
            <v>1280</v>
          </cell>
          <cell r="K12">
            <v>1239</v>
          </cell>
          <cell r="L12">
            <v>1302</v>
          </cell>
          <cell r="M12">
            <v>1242</v>
          </cell>
        </row>
        <row r="13">
          <cell r="J13"/>
          <cell r="K13"/>
          <cell r="L13"/>
          <cell r="M13"/>
        </row>
        <row r="14">
          <cell r="J14">
            <v>47</v>
          </cell>
          <cell r="K14">
            <v>87</v>
          </cell>
          <cell r="L14">
            <v>43</v>
          </cell>
          <cell r="M14">
            <v>44</v>
          </cell>
        </row>
        <row r="17">
          <cell r="J17"/>
          <cell r="K17"/>
          <cell r="L17"/>
          <cell r="M17"/>
        </row>
        <row r="18">
          <cell r="J18"/>
          <cell r="K18"/>
        </row>
        <row r="20">
          <cell r="J20">
            <v>13</v>
          </cell>
          <cell r="K20">
            <v>7</v>
          </cell>
          <cell r="L20">
            <v>4</v>
          </cell>
          <cell r="M20">
            <v>3</v>
          </cell>
        </row>
        <row r="23">
          <cell r="J23">
            <v>1097</v>
          </cell>
          <cell r="K23">
            <v>1189</v>
          </cell>
          <cell r="L23">
            <v>1195</v>
          </cell>
          <cell r="M23">
            <v>1199</v>
          </cell>
        </row>
        <row r="24">
          <cell r="J24">
            <v>42</v>
          </cell>
          <cell r="K24">
            <v>48</v>
          </cell>
          <cell r="L24">
            <v>63</v>
          </cell>
          <cell r="M24">
            <v>70</v>
          </cell>
        </row>
        <row r="27">
          <cell r="J27">
            <v>686</v>
          </cell>
          <cell r="K27">
            <v>813</v>
          </cell>
          <cell r="L27">
            <v>979</v>
          </cell>
          <cell r="M27">
            <v>960</v>
          </cell>
        </row>
        <row r="28">
          <cell r="J28">
            <v>207</v>
          </cell>
          <cell r="K28">
            <v>336</v>
          </cell>
        </row>
        <row r="29">
          <cell r="L29">
            <v>298</v>
          </cell>
          <cell r="M29">
            <v>348</v>
          </cell>
        </row>
        <row r="31">
          <cell r="J31">
            <v>395</v>
          </cell>
          <cell r="K31">
            <v>401</v>
          </cell>
          <cell r="L31">
            <v>569</v>
          </cell>
          <cell r="M31">
            <v>487</v>
          </cell>
        </row>
        <row r="33">
          <cell r="J33">
            <v>619</v>
          </cell>
          <cell r="K33">
            <v>0</v>
          </cell>
          <cell r="L33"/>
          <cell r="M33"/>
        </row>
        <row r="35">
          <cell r="J35">
            <v>2337</v>
          </cell>
          <cell r="K35">
            <v>2492</v>
          </cell>
          <cell r="L35">
            <v>3199</v>
          </cell>
          <cell r="M35">
            <v>3274</v>
          </cell>
        </row>
        <row r="38">
          <cell r="J38">
            <v>1644</v>
          </cell>
          <cell r="K38">
            <v>1711</v>
          </cell>
          <cell r="L38">
            <v>1693</v>
          </cell>
          <cell r="M38">
            <v>1683</v>
          </cell>
        </row>
        <row r="39">
          <cell r="J39">
            <v>37</v>
          </cell>
          <cell r="K39">
            <v>75</v>
          </cell>
          <cell r="L39">
            <v>0</v>
          </cell>
          <cell r="M39">
            <v>423</v>
          </cell>
        </row>
        <row r="40">
          <cell r="J40">
            <v>0</v>
          </cell>
          <cell r="K40"/>
          <cell r="L40"/>
          <cell r="M40"/>
        </row>
        <row r="41">
          <cell r="J41">
            <v>197</v>
          </cell>
          <cell r="K41">
            <v>248</v>
          </cell>
          <cell r="L41">
            <v>259</v>
          </cell>
          <cell r="M41">
            <v>0</v>
          </cell>
        </row>
        <row r="44">
          <cell r="J44">
            <v>348</v>
          </cell>
          <cell r="K44">
            <v>352</v>
          </cell>
          <cell r="L44">
            <v>347</v>
          </cell>
          <cell r="M44">
            <v>372</v>
          </cell>
        </row>
        <row r="45">
          <cell r="J45">
            <v>11</v>
          </cell>
          <cell r="K45">
            <v>20</v>
          </cell>
          <cell r="L45">
            <v>21</v>
          </cell>
          <cell r="M45">
            <v>13</v>
          </cell>
        </row>
        <row r="47">
          <cell r="J47">
            <v>845</v>
          </cell>
          <cell r="K47">
            <v>505</v>
          </cell>
          <cell r="L47">
            <v>984</v>
          </cell>
          <cell r="M47">
            <v>988</v>
          </cell>
        </row>
      </sheetData>
      <sheetData sheetId="1">
        <row r="7">
          <cell r="J7">
            <v>1053</v>
          </cell>
          <cell r="K7">
            <v>1091</v>
          </cell>
          <cell r="L7">
            <v>1277</v>
          </cell>
          <cell r="M7">
            <v>975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3"/>
  <sheetViews>
    <sheetView showGridLines="0" zoomScaleNormal="100" workbookViewId="0">
      <selection activeCell="N6" sqref="N6"/>
    </sheetView>
  </sheetViews>
  <sheetFormatPr defaultColWidth="9.140625" defaultRowHeight="11.25" x14ac:dyDescent="0.2"/>
  <cols>
    <col min="1" max="1" width="48.140625" style="1" bestFit="1" customWidth="1"/>
    <col min="2" max="2" width="7.140625" style="1" customWidth="1"/>
    <col min="3" max="3" width="6.140625" style="1" customWidth="1"/>
    <col min="4" max="4" width="8.42578125" style="1" bestFit="1" customWidth="1"/>
    <col min="5" max="5" width="5.7109375" style="1" customWidth="1"/>
    <col min="6" max="6" width="8.42578125" style="1" bestFit="1" customWidth="1"/>
    <col min="7" max="7" width="5.7109375" style="1" customWidth="1"/>
    <col min="8" max="8" width="7.42578125" style="2" customWidth="1"/>
    <col min="9" max="9" width="9.28515625" style="1" customWidth="1"/>
    <col min="10" max="10" width="5.85546875" style="1" customWidth="1"/>
    <col min="11" max="13" width="5.7109375" style="1" customWidth="1"/>
    <col min="14" max="16384" width="9.140625" style="1"/>
  </cols>
  <sheetData>
    <row r="1" spans="1:20" ht="15" customHeight="1" x14ac:dyDescent="0.2">
      <c r="A1" s="319"/>
      <c r="B1" s="321" t="s">
        <v>57</v>
      </c>
      <c r="C1" s="321"/>
      <c r="D1" s="321"/>
      <c r="E1" s="321"/>
      <c r="F1" s="321"/>
      <c r="G1" s="322"/>
      <c r="H1" s="323" t="s">
        <v>56</v>
      </c>
      <c r="I1" s="324"/>
      <c r="J1" s="325" t="s">
        <v>55</v>
      </c>
      <c r="K1" s="321"/>
      <c r="L1" s="321"/>
      <c r="M1" s="322"/>
    </row>
    <row r="2" spans="1:20" ht="19.5" customHeight="1" thickBot="1" x14ac:dyDescent="0.25">
      <c r="A2" s="320"/>
      <c r="B2" s="97" t="s">
        <v>54</v>
      </c>
      <c r="C2" s="96" t="s">
        <v>53</v>
      </c>
      <c r="D2" s="96" t="s">
        <v>52</v>
      </c>
      <c r="E2" s="96" t="s">
        <v>51</v>
      </c>
      <c r="F2" s="96" t="s">
        <v>50</v>
      </c>
      <c r="G2" s="95" t="s">
        <v>121</v>
      </c>
      <c r="H2" s="326" t="s">
        <v>122</v>
      </c>
      <c r="I2" s="327"/>
      <c r="J2" s="94">
        <v>2021</v>
      </c>
      <c r="K2" s="94">
        <v>2022</v>
      </c>
      <c r="L2" s="93">
        <v>2023</v>
      </c>
      <c r="M2" s="93">
        <v>2024</v>
      </c>
      <c r="N2" s="4"/>
    </row>
    <row r="3" spans="1:20" ht="15" customHeight="1" thickTop="1" x14ac:dyDescent="0.2">
      <c r="A3" s="92" t="s">
        <v>49</v>
      </c>
      <c r="B3" s="91">
        <v>12740</v>
      </c>
      <c r="C3" s="91">
        <v>12747</v>
      </c>
      <c r="D3" s="91">
        <v>12687</v>
      </c>
      <c r="E3" s="91">
        <v>12575</v>
      </c>
      <c r="F3" s="91">
        <v>12532</v>
      </c>
      <c r="G3" s="311">
        <f>G5+G4+'Sheet 2'!G7</f>
        <v>12526</v>
      </c>
      <c r="H3" s="306">
        <v>12802</v>
      </c>
      <c r="I3" s="86">
        <f>(G3-H3)/H3</f>
        <v>-2.1559131385720982E-2</v>
      </c>
      <c r="J3" s="90">
        <f>+J5+J4+'Sheet 2'!J5</f>
        <v>12131</v>
      </c>
      <c r="K3" s="90">
        <f>+K5+K4+'Sheet 2'!K5</f>
        <v>12075</v>
      </c>
      <c r="L3" s="74">
        <f>+L5+L4+'Sheet 2'!L5</f>
        <v>13295</v>
      </c>
      <c r="M3" s="89">
        <f>+M5+M4+'Sheet 2'!M5</f>
        <v>12708</v>
      </c>
    </row>
    <row r="4" spans="1:20" ht="15" customHeight="1" x14ac:dyDescent="0.2">
      <c r="A4" s="88" t="s">
        <v>48</v>
      </c>
      <c r="B4" s="87">
        <v>279</v>
      </c>
      <c r="C4" s="87">
        <v>252</v>
      </c>
      <c r="D4" s="87">
        <v>334</v>
      </c>
      <c r="E4" s="87">
        <v>404</v>
      </c>
      <c r="F4" s="87">
        <v>444</v>
      </c>
      <c r="G4" s="312">
        <v>449</v>
      </c>
      <c r="H4" s="306">
        <v>351</v>
      </c>
      <c r="I4" s="86">
        <f>(G4-H4)/H4</f>
        <v>0.27920227920227919</v>
      </c>
      <c r="J4" s="76">
        <v>679</v>
      </c>
      <c r="K4" s="76">
        <v>1050</v>
      </c>
      <c r="L4" s="74">
        <v>665</v>
      </c>
      <c r="M4" s="85">
        <v>203</v>
      </c>
    </row>
    <row r="5" spans="1:20" ht="15" customHeight="1" thickBot="1" x14ac:dyDescent="0.25">
      <c r="A5" s="84" t="s">
        <v>47</v>
      </c>
      <c r="B5" s="83">
        <v>11412</v>
      </c>
      <c r="C5" s="83">
        <v>11454</v>
      </c>
      <c r="D5" s="83">
        <v>11356</v>
      </c>
      <c r="E5" s="83">
        <v>11198</v>
      </c>
      <c r="F5" s="83">
        <v>11082</v>
      </c>
      <c r="G5" s="83">
        <f>G7+G9+G19+G21+G26+G31+G35+G45+G53+G39</f>
        <v>11071</v>
      </c>
      <c r="H5" s="307">
        <v>11502</v>
      </c>
      <c r="I5" s="82">
        <f>(G5-H5)/H5</f>
        <v>-3.7471744044513998E-2</v>
      </c>
      <c r="J5" s="81">
        <f>SUM(J7+J9+J15+J19+J21+J26+J31+J33+J35+J39+J45+J53)</f>
        <v>10226</v>
      </c>
      <c r="K5" s="81">
        <f>SUM(K7+K9+K15+K19+K21+K26+K31+K33+K35+K39+K45+K53)</f>
        <v>9934</v>
      </c>
      <c r="L5" s="80">
        <f>SUM(L7+L9+L15+L19+L21+L26+L31+L33+L35+L39+L45+L53)</f>
        <v>11353</v>
      </c>
      <c r="M5" s="79">
        <f>SUM(M7+M9+M19+M21+M26+M31+M35+M39+M45+M53)</f>
        <v>11530</v>
      </c>
      <c r="P5" s="4"/>
    </row>
    <row r="6" spans="1:20" ht="15" customHeight="1" thickBot="1" x14ac:dyDescent="0.25">
      <c r="A6" s="78"/>
      <c r="B6" s="54"/>
      <c r="C6" s="54"/>
      <c r="D6" s="20"/>
      <c r="E6" s="20"/>
      <c r="F6" s="77"/>
      <c r="G6" s="18"/>
      <c r="H6" s="22"/>
      <c r="I6" s="27"/>
      <c r="J6" s="76"/>
      <c r="K6" s="75"/>
      <c r="L6" s="74"/>
      <c r="M6" s="71"/>
    </row>
    <row r="7" spans="1:20" ht="15" customHeight="1" thickBot="1" x14ac:dyDescent="0.25">
      <c r="A7" s="53" t="s">
        <v>46</v>
      </c>
      <c r="B7" s="40">
        <v>420</v>
      </c>
      <c r="C7" s="40">
        <v>426</v>
      </c>
      <c r="D7" s="40">
        <v>426</v>
      </c>
      <c r="E7" s="40">
        <v>430</v>
      </c>
      <c r="F7" s="40">
        <v>426</v>
      </c>
      <c r="G7" s="61">
        <v>429</v>
      </c>
      <c r="H7" s="38">
        <v>402</v>
      </c>
      <c r="I7" s="37">
        <f>(G7-H7)/H7</f>
        <v>6.7164179104477612E-2</v>
      </c>
      <c r="J7" s="36">
        <v>421</v>
      </c>
      <c r="K7" s="36">
        <v>411</v>
      </c>
      <c r="L7" s="35">
        <v>397</v>
      </c>
      <c r="M7" s="35">
        <v>424</v>
      </c>
      <c r="O7" s="73"/>
      <c r="P7" s="73"/>
      <c r="Q7" s="2"/>
    </row>
    <row r="8" spans="1:20" ht="15" customHeight="1" thickBot="1" x14ac:dyDescent="0.25">
      <c r="A8" s="72"/>
      <c r="B8" s="20"/>
      <c r="C8" s="42"/>
      <c r="D8" s="20"/>
      <c r="E8" s="20"/>
      <c r="F8" s="19"/>
      <c r="G8" s="18"/>
      <c r="H8" s="22"/>
      <c r="I8" s="27"/>
      <c r="J8" s="15"/>
      <c r="K8" s="15"/>
      <c r="L8" s="14"/>
      <c r="M8" s="71"/>
      <c r="N8" s="60"/>
      <c r="P8" s="60"/>
      <c r="Q8" s="2"/>
      <c r="R8" s="68"/>
      <c r="S8" s="68"/>
      <c r="T8" s="68"/>
    </row>
    <row r="9" spans="1:20" ht="15" customHeight="1" thickBot="1" x14ac:dyDescent="0.25">
      <c r="A9" s="70" t="s">
        <v>45</v>
      </c>
      <c r="B9" s="40">
        <v>1295</v>
      </c>
      <c r="C9" s="69">
        <v>1312</v>
      </c>
      <c r="D9" s="40">
        <v>1348</v>
      </c>
      <c r="E9" s="40">
        <v>1353</v>
      </c>
      <c r="F9" s="40">
        <v>1324</v>
      </c>
      <c r="G9" s="61">
        <f>G10+G12+G13</f>
        <v>1324</v>
      </c>
      <c r="H9" s="38">
        <f>SUM(H10:H12)</f>
        <v>1300</v>
      </c>
      <c r="I9" s="37">
        <f>(G9-H9)/H9</f>
        <v>1.8461538461538463E-2</v>
      </c>
      <c r="J9" s="36">
        <f>SUM(J10:J12)</f>
        <v>1327</v>
      </c>
      <c r="K9" s="36">
        <f>SUM(K10:K12)</f>
        <v>1326</v>
      </c>
      <c r="L9" s="35">
        <f>SUM(L10:L12)</f>
        <v>1345</v>
      </c>
      <c r="M9" s="35">
        <f>+M10+M12</f>
        <v>1286</v>
      </c>
      <c r="Q9" s="2"/>
      <c r="R9" s="68"/>
      <c r="S9" s="68"/>
      <c r="T9" s="68"/>
    </row>
    <row r="10" spans="1:20" ht="15" customHeight="1" x14ac:dyDescent="0.2">
      <c r="A10" s="21" t="s">
        <v>44</v>
      </c>
      <c r="B10" s="20">
        <v>1254</v>
      </c>
      <c r="C10" s="20">
        <v>1269</v>
      </c>
      <c r="D10" s="20">
        <v>1305</v>
      </c>
      <c r="E10" s="20">
        <v>1310</v>
      </c>
      <c r="F10" s="19">
        <v>1044</v>
      </c>
      <c r="G10" s="18">
        <v>1107</v>
      </c>
      <c r="H10" s="22">
        <v>1255</v>
      </c>
      <c r="I10" s="27">
        <f>(G10-H10)/H10</f>
        <v>-0.11792828685258964</v>
      </c>
      <c r="J10" s="15">
        <v>1280</v>
      </c>
      <c r="K10" s="15">
        <v>1239</v>
      </c>
      <c r="L10" s="14">
        <v>1302</v>
      </c>
      <c r="M10" s="13">
        <v>1242</v>
      </c>
      <c r="Q10" s="2"/>
      <c r="R10" s="68"/>
      <c r="S10" s="68"/>
      <c r="T10" s="68"/>
    </row>
    <row r="11" spans="1:20" ht="15" customHeight="1" x14ac:dyDescent="0.2">
      <c r="A11" s="21" t="s">
        <v>43</v>
      </c>
      <c r="B11" s="20"/>
      <c r="C11" s="20"/>
      <c r="D11" s="20"/>
      <c r="E11" s="20"/>
      <c r="F11" s="19"/>
      <c r="G11" s="18"/>
      <c r="H11" s="22"/>
      <c r="I11" s="27"/>
      <c r="J11" s="15"/>
      <c r="K11" s="15"/>
      <c r="L11" s="14"/>
      <c r="M11" s="13"/>
    </row>
    <row r="12" spans="1:20" ht="15" customHeight="1" x14ac:dyDescent="0.2">
      <c r="A12" s="21" t="s">
        <v>42</v>
      </c>
      <c r="B12" s="20">
        <v>41</v>
      </c>
      <c r="C12" s="20">
        <v>43</v>
      </c>
      <c r="D12" s="20">
        <v>43</v>
      </c>
      <c r="E12" s="20">
        <v>43</v>
      </c>
      <c r="F12" s="19">
        <v>42</v>
      </c>
      <c r="G12" s="18">
        <v>39</v>
      </c>
      <c r="H12" s="22">
        <v>45</v>
      </c>
      <c r="I12" s="27">
        <f>(G12-H12)/H12</f>
        <v>-0.13333333333333333</v>
      </c>
      <c r="J12" s="15">
        <v>47</v>
      </c>
      <c r="K12" s="15">
        <v>87</v>
      </c>
      <c r="L12" s="14">
        <v>43</v>
      </c>
      <c r="M12" s="13">
        <v>44</v>
      </c>
    </row>
    <row r="13" spans="1:20" ht="15" customHeight="1" x14ac:dyDescent="0.2">
      <c r="A13" s="50" t="s">
        <v>41</v>
      </c>
      <c r="B13" s="20"/>
      <c r="C13" s="20"/>
      <c r="D13" s="20"/>
      <c r="E13" s="20"/>
      <c r="F13" s="19">
        <v>238</v>
      </c>
      <c r="G13" s="45">
        <v>178</v>
      </c>
      <c r="H13" s="22"/>
      <c r="I13" s="27"/>
      <c r="J13" s="15"/>
      <c r="K13" s="15"/>
      <c r="L13" s="14"/>
      <c r="M13" s="13"/>
    </row>
    <row r="14" spans="1:20" ht="15" customHeight="1" thickBot="1" x14ac:dyDescent="0.25">
      <c r="A14" s="67"/>
      <c r="B14" s="20"/>
      <c r="C14" s="20"/>
      <c r="D14" s="20"/>
      <c r="E14" s="20"/>
      <c r="F14" s="19"/>
      <c r="G14" s="18"/>
      <c r="H14" s="22"/>
      <c r="I14" s="27"/>
      <c r="J14" s="15"/>
      <c r="K14" s="15"/>
      <c r="L14" s="14"/>
      <c r="M14" s="13"/>
    </row>
    <row r="15" spans="1:20" ht="15" customHeight="1" thickBot="1" x14ac:dyDescent="0.25">
      <c r="A15" s="12" t="s">
        <v>40</v>
      </c>
      <c r="B15" s="34"/>
      <c r="C15" s="34"/>
      <c r="D15" s="34"/>
      <c r="E15" s="34"/>
      <c r="F15" s="34"/>
      <c r="G15" s="33"/>
      <c r="H15" s="32"/>
      <c r="I15" s="31"/>
      <c r="J15" s="66"/>
      <c r="K15" s="66"/>
      <c r="L15" s="29"/>
      <c r="M15" s="29"/>
    </row>
    <row r="16" spans="1:20" ht="15" customHeight="1" thickBot="1" x14ac:dyDescent="0.25">
      <c r="A16" s="12" t="s">
        <v>39</v>
      </c>
      <c r="B16" s="34"/>
      <c r="C16" s="34"/>
      <c r="D16" s="34"/>
      <c r="E16" s="34"/>
      <c r="F16" s="34"/>
      <c r="G16" s="33"/>
      <c r="H16" s="32"/>
      <c r="I16" s="31"/>
      <c r="J16" s="66"/>
      <c r="K16" s="66"/>
      <c r="L16" s="29"/>
      <c r="M16" s="29"/>
    </row>
    <row r="17" spans="1:15" ht="15" customHeight="1" thickBot="1" x14ac:dyDescent="0.25">
      <c r="A17" s="12" t="s">
        <v>38</v>
      </c>
      <c r="B17" s="34"/>
      <c r="C17" s="34"/>
      <c r="D17" s="34"/>
      <c r="E17" s="34"/>
      <c r="F17" s="34"/>
      <c r="G17" s="33"/>
      <c r="H17" s="32"/>
      <c r="I17" s="31"/>
      <c r="J17" s="66"/>
      <c r="K17" s="66"/>
      <c r="L17" s="29"/>
      <c r="M17" s="29"/>
    </row>
    <row r="18" spans="1:15" ht="15" customHeight="1" thickBot="1" x14ac:dyDescent="0.25">
      <c r="A18" s="21"/>
      <c r="B18" s="20"/>
      <c r="C18" s="20"/>
      <c r="D18" s="20"/>
      <c r="E18" s="20"/>
      <c r="F18" s="19"/>
      <c r="G18" s="18"/>
      <c r="H18" s="17"/>
      <c r="I18" s="27"/>
      <c r="J18" s="15"/>
      <c r="K18" s="15"/>
      <c r="L18" s="14"/>
      <c r="M18" s="13"/>
    </row>
    <row r="19" spans="1:15" ht="15" customHeight="1" thickBot="1" x14ac:dyDescent="0.25">
      <c r="A19" s="53" t="s">
        <v>37</v>
      </c>
      <c r="B19" s="40">
        <v>4</v>
      </c>
      <c r="C19" s="40">
        <v>4</v>
      </c>
      <c r="D19" s="40">
        <v>4</v>
      </c>
      <c r="E19" s="40">
        <v>4</v>
      </c>
      <c r="F19" s="40">
        <v>5</v>
      </c>
      <c r="G19" s="61">
        <v>5</v>
      </c>
      <c r="H19" s="38">
        <v>4</v>
      </c>
      <c r="I19" s="37">
        <f>(G19-H19)/H19</f>
        <v>0.25</v>
      </c>
      <c r="J19" s="36">
        <v>13</v>
      </c>
      <c r="K19" s="36">
        <v>7</v>
      </c>
      <c r="L19" s="35">
        <v>4</v>
      </c>
      <c r="M19" s="35">
        <v>3</v>
      </c>
    </row>
    <row r="20" spans="1:15" ht="15" customHeight="1" thickBot="1" x14ac:dyDescent="0.25">
      <c r="A20" s="21"/>
      <c r="B20" s="65"/>
      <c r="C20" s="65"/>
      <c r="D20" s="20"/>
      <c r="E20" s="20"/>
      <c r="F20" s="19"/>
      <c r="G20" s="18"/>
      <c r="I20" s="44"/>
      <c r="J20" s="15"/>
      <c r="K20" s="15"/>
      <c r="L20" s="14"/>
      <c r="M20" s="13"/>
    </row>
    <row r="21" spans="1:15" ht="15" customHeight="1" thickBot="1" x14ac:dyDescent="0.25">
      <c r="A21" s="53" t="s">
        <v>36</v>
      </c>
      <c r="B21" s="40">
        <v>1273</v>
      </c>
      <c r="C21" s="40">
        <v>1269</v>
      </c>
      <c r="D21" s="40">
        <v>1196</v>
      </c>
      <c r="E21" s="40">
        <v>1050</v>
      </c>
      <c r="F21" s="40">
        <v>933</v>
      </c>
      <c r="G21" s="39">
        <f>G22+G23+G24</f>
        <v>944</v>
      </c>
      <c r="H21" s="38">
        <f>SUM(H22:H23)</f>
        <v>1256</v>
      </c>
      <c r="I21" s="37">
        <f>(G21-H21)/H21</f>
        <v>-0.24840764331210191</v>
      </c>
      <c r="J21" s="36">
        <f>SUM(J22:J24)</f>
        <v>1139</v>
      </c>
      <c r="K21" s="36">
        <f>SUM(K22:K24)</f>
        <v>1237</v>
      </c>
      <c r="L21" s="35">
        <f>SUM(L22:L24)</f>
        <v>1258</v>
      </c>
      <c r="M21" s="35">
        <f>SUM(M22:M24)</f>
        <v>1269</v>
      </c>
    </row>
    <row r="22" spans="1:15" ht="15" customHeight="1" x14ac:dyDescent="0.2">
      <c r="A22" s="50" t="s">
        <v>21</v>
      </c>
      <c r="B22" s="20">
        <v>1192</v>
      </c>
      <c r="C22" s="20">
        <v>1194</v>
      </c>
      <c r="D22" s="20">
        <v>1127</v>
      </c>
      <c r="E22" s="20">
        <v>989</v>
      </c>
      <c r="F22" s="19">
        <v>856</v>
      </c>
      <c r="G22" s="18">
        <v>867</v>
      </c>
      <c r="H22" s="26">
        <v>1199</v>
      </c>
      <c r="I22" s="27">
        <f>(G22-H22)/H22</f>
        <v>-0.27689741451209343</v>
      </c>
      <c r="J22" s="15">
        <v>1097</v>
      </c>
      <c r="K22" s="15">
        <v>1189</v>
      </c>
      <c r="L22" s="14">
        <v>1195</v>
      </c>
      <c r="M22" s="13">
        <v>1199</v>
      </c>
    </row>
    <row r="23" spans="1:15" ht="15" customHeight="1" x14ac:dyDescent="0.2">
      <c r="A23" s="21" t="s">
        <v>35</v>
      </c>
      <c r="B23" s="20">
        <v>81</v>
      </c>
      <c r="C23" s="20">
        <v>75</v>
      </c>
      <c r="D23" s="20">
        <v>69</v>
      </c>
      <c r="E23" s="20">
        <v>61</v>
      </c>
      <c r="F23" s="19">
        <v>61</v>
      </c>
      <c r="G23" s="18">
        <v>75</v>
      </c>
      <c r="H23" s="22">
        <v>57</v>
      </c>
      <c r="I23" s="16">
        <f>(G23-H23)/H23</f>
        <v>0.31578947368421051</v>
      </c>
      <c r="J23" s="15">
        <v>42</v>
      </c>
      <c r="K23" s="15">
        <v>48</v>
      </c>
      <c r="L23" s="14">
        <v>63</v>
      </c>
      <c r="M23" s="13">
        <v>70</v>
      </c>
    </row>
    <row r="24" spans="1:15" ht="15" customHeight="1" x14ac:dyDescent="0.2">
      <c r="A24" s="21" t="s">
        <v>34</v>
      </c>
      <c r="B24" s="20"/>
      <c r="C24" s="20"/>
      <c r="D24" s="20"/>
      <c r="E24" s="20"/>
      <c r="F24" s="19">
        <v>16</v>
      </c>
      <c r="G24" s="45">
        <v>2</v>
      </c>
      <c r="I24" s="44"/>
      <c r="J24" s="15"/>
      <c r="K24" s="15"/>
      <c r="L24" s="14"/>
      <c r="M24" s="13"/>
    </row>
    <row r="25" spans="1:15" ht="15" customHeight="1" thickBot="1" x14ac:dyDescent="0.25">
      <c r="A25" s="64"/>
      <c r="B25" s="20"/>
      <c r="C25" s="20"/>
      <c r="D25" s="20"/>
      <c r="E25" s="20"/>
      <c r="F25" s="19"/>
      <c r="G25" s="45"/>
      <c r="I25" s="44"/>
      <c r="J25" s="15"/>
      <c r="K25" s="15"/>
      <c r="L25" s="14"/>
      <c r="M25" s="13"/>
    </row>
    <row r="26" spans="1:15" ht="15" customHeight="1" thickBot="1" x14ac:dyDescent="0.25">
      <c r="A26" s="53" t="s">
        <v>33</v>
      </c>
      <c r="B26" s="40">
        <v>1267</v>
      </c>
      <c r="C26" s="40">
        <v>1271</v>
      </c>
      <c r="D26" s="40">
        <v>1289</v>
      </c>
      <c r="E26" s="40">
        <v>1302</v>
      </c>
      <c r="F26" s="40">
        <v>1251</v>
      </c>
      <c r="G26" s="61">
        <f>G27+G29</f>
        <v>1243</v>
      </c>
      <c r="H26" s="38">
        <f>SUM(H27:H29)</f>
        <v>1245</v>
      </c>
      <c r="I26" s="37">
        <f>(G26-H26)/H26</f>
        <v>-1.606425702811245E-3</v>
      </c>
      <c r="J26" s="36">
        <f>SUM(J27:J29)</f>
        <v>893</v>
      </c>
      <c r="K26" s="36">
        <f>SUM(K27:K29)</f>
        <v>1149</v>
      </c>
      <c r="L26" s="35">
        <f>SUM(L27:L29)</f>
        <v>1277</v>
      </c>
      <c r="M26" s="35">
        <f>SUM(M27:M29)</f>
        <v>1308</v>
      </c>
    </row>
    <row r="27" spans="1:15" ht="15" customHeight="1" x14ac:dyDescent="0.2">
      <c r="A27" s="21" t="s">
        <v>21</v>
      </c>
      <c r="B27" s="20">
        <v>968</v>
      </c>
      <c r="C27" s="20">
        <v>961</v>
      </c>
      <c r="D27" s="20">
        <v>945</v>
      </c>
      <c r="E27" s="20">
        <v>976</v>
      </c>
      <c r="F27" s="19">
        <v>942</v>
      </c>
      <c r="G27" s="18">
        <v>953</v>
      </c>
      <c r="H27" s="22">
        <v>942</v>
      </c>
      <c r="I27" s="27">
        <f>(G27-H27)/H27</f>
        <v>1.167728237791932E-2</v>
      </c>
      <c r="J27" s="15">
        <v>686</v>
      </c>
      <c r="K27" s="15">
        <v>813</v>
      </c>
      <c r="L27" s="14">
        <v>979</v>
      </c>
      <c r="M27" s="13">
        <v>960</v>
      </c>
    </row>
    <row r="28" spans="1:15" ht="15" customHeight="1" x14ac:dyDescent="0.2">
      <c r="A28" s="21" t="s">
        <v>32</v>
      </c>
      <c r="B28" s="34"/>
      <c r="C28" s="34"/>
      <c r="D28" s="34"/>
      <c r="E28" s="34"/>
      <c r="F28" s="34"/>
      <c r="G28" s="33"/>
      <c r="H28" s="63"/>
      <c r="I28" s="31"/>
      <c r="J28" s="30">
        <v>207</v>
      </c>
      <c r="K28" s="30">
        <v>336</v>
      </c>
      <c r="L28" s="29"/>
      <c r="M28" s="28"/>
    </row>
    <row r="29" spans="1:15" ht="15" customHeight="1" x14ac:dyDescent="0.2">
      <c r="A29" s="21" t="s">
        <v>31</v>
      </c>
      <c r="B29" s="20">
        <v>299</v>
      </c>
      <c r="C29" s="20">
        <v>310</v>
      </c>
      <c r="D29" s="20">
        <v>344</v>
      </c>
      <c r="E29" s="20">
        <v>326</v>
      </c>
      <c r="F29" s="19">
        <v>309</v>
      </c>
      <c r="G29" s="18">
        <v>290</v>
      </c>
      <c r="H29" s="22">
        <v>303</v>
      </c>
      <c r="I29" s="16">
        <f>(G29-H29)/H29</f>
        <v>-4.2904290429042903E-2</v>
      </c>
      <c r="J29" s="15"/>
      <c r="K29" s="15"/>
      <c r="L29" s="14">
        <v>298</v>
      </c>
      <c r="M29" s="13">
        <v>348</v>
      </c>
    </row>
    <row r="30" spans="1:15" ht="15" customHeight="1" thickBot="1" x14ac:dyDescent="0.25">
      <c r="A30" s="21"/>
      <c r="B30" s="20"/>
      <c r="C30" s="20"/>
      <c r="D30" s="20"/>
      <c r="E30" s="20"/>
      <c r="F30" s="19"/>
      <c r="G30" s="18"/>
      <c r="H30" s="22"/>
      <c r="I30" s="27"/>
      <c r="J30" s="15"/>
      <c r="K30" s="15"/>
      <c r="L30" s="14"/>
      <c r="M30" s="13"/>
    </row>
    <row r="31" spans="1:15" ht="15" customHeight="1" thickBot="1" x14ac:dyDescent="0.25">
      <c r="A31" s="53" t="s">
        <v>30</v>
      </c>
      <c r="B31" s="40">
        <v>447</v>
      </c>
      <c r="C31" s="40">
        <v>459</v>
      </c>
      <c r="D31" s="40">
        <v>461</v>
      </c>
      <c r="E31" s="40">
        <v>456</v>
      </c>
      <c r="F31" s="40">
        <v>452</v>
      </c>
      <c r="G31" s="61">
        <v>442</v>
      </c>
      <c r="H31" s="38">
        <v>580</v>
      </c>
      <c r="I31" s="37">
        <f>(G31-H31)/H31</f>
        <v>-0.23793103448275862</v>
      </c>
      <c r="J31" s="36">
        <v>395</v>
      </c>
      <c r="K31" s="36">
        <v>401</v>
      </c>
      <c r="L31" s="35">
        <v>569</v>
      </c>
      <c r="M31" s="35">
        <v>487</v>
      </c>
      <c r="O31" s="4"/>
    </row>
    <row r="32" spans="1:15" ht="15" customHeight="1" thickBot="1" x14ac:dyDescent="0.25">
      <c r="A32" s="21"/>
      <c r="B32" s="20"/>
      <c r="C32" s="20"/>
      <c r="D32" s="20"/>
      <c r="E32" s="20"/>
      <c r="F32" s="19"/>
      <c r="G32" s="18"/>
      <c r="H32" s="22"/>
      <c r="I32" s="27"/>
      <c r="J32" s="15"/>
      <c r="K32" s="15"/>
      <c r="L32" s="14"/>
      <c r="M32" s="13"/>
    </row>
    <row r="33" spans="1:19" ht="15" customHeight="1" thickBot="1" x14ac:dyDescent="0.25">
      <c r="A33" s="12" t="s">
        <v>29</v>
      </c>
      <c r="B33" s="34"/>
      <c r="C33" s="34"/>
      <c r="D33" s="34"/>
      <c r="E33" s="34"/>
      <c r="F33" s="34"/>
      <c r="G33" s="33"/>
      <c r="H33" s="32"/>
      <c r="I33" s="31"/>
      <c r="J33" s="30">
        <v>619</v>
      </c>
      <c r="K33" s="30">
        <v>0</v>
      </c>
      <c r="L33" s="29"/>
      <c r="M33" s="28"/>
    </row>
    <row r="34" spans="1:19" ht="15" customHeight="1" thickBot="1" x14ac:dyDescent="0.25">
      <c r="A34" s="21"/>
      <c r="B34" s="20"/>
      <c r="C34" s="20"/>
      <c r="D34" s="20"/>
      <c r="E34" s="20"/>
      <c r="F34" s="19"/>
      <c r="G34" s="18"/>
      <c r="H34" s="22"/>
      <c r="I34" s="27"/>
      <c r="J34" s="15"/>
      <c r="K34" s="15"/>
      <c r="L34" s="14"/>
      <c r="M34" s="13"/>
    </row>
    <row r="35" spans="1:19" ht="15" customHeight="1" thickBot="1" x14ac:dyDescent="0.25">
      <c r="A35" s="62" t="s">
        <v>28</v>
      </c>
      <c r="B35" s="40">
        <v>3209</v>
      </c>
      <c r="C35" s="40">
        <v>3193</v>
      </c>
      <c r="D35" s="40">
        <v>3146</v>
      </c>
      <c r="E35" s="40">
        <v>3093</v>
      </c>
      <c r="F35" s="40">
        <v>3072</v>
      </c>
      <c r="G35" s="61">
        <f>G36+G37+G38</f>
        <v>3113</v>
      </c>
      <c r="H35" s="38">
        <v>3326</v>
      </c>
      <c r="I35" s="37">
        <f>(G35-H35)/H35</f>
        <v>-6.4040889957907396E-2</v>
      </c>
      <c r="J35" s="36">
        <v>2337</v>
      </c>
      <c r="K35" s="36">
        <v>2492</v>
      </c>
      <c r="L35" s="35">
        <v>3199</v>
      </c>
      <c r="M35" s="35">
        <v>3274</v>
      </c>
    </row>
    <row r="36" spans="1:19" ht="15" customHeight="1" x14ac:dyDescent="0.2">
      <c r="A36" s="50" t="s">
        <v>21</v>
      </c>
      <c r="B36" s="20"/>
      <c r="C36" s="20"/>
      <c r="D36" s="20"/>
      <c r="E36" s="20"/>
      <c r="F36" s="19">
        <v>2693</v>
      </c>
      <c r="G36" s="45">
        <v>2724</v>
      </c>
      <c r="H36" s="22"/>
      <c r="I36" s="27"/>
      <c r="J36" s="15"/>
      <c r="K36" s="15"/>
      <c r="L36" s="14"/>
      <c r="M36" s="13"/>
    </row>
    <row r="37" spans="1:19" ht="15" customHeight="1" x14ac:dyDescent="0.2">
      <c r="A37" s="50" t="s">
        <v>27</v>
      </c>
      <c r="B37" s="20"/>
      <c r="C37" s="20"/>
      <c r="D37" s="20"/>
      <c r="E37" s="20"/>
      <c r="F37" s="19">
        <v>127</v>
      </c>
      <c r="G37" s="42">
        <v>132</v>
      </c>
      <c r="H37" s="22"/>
      <c r="I37" s="27"/>
      <c r="J37" s="15"/>
      <c r="K37" s="15"/>
      <c r="L37" s="14"/>
      <c r="M37" s="13"/>
    </row>
    <row r="38" spans="1:19" ht="15" customHeight="1" thickBot="1" x14ac:dyDescent="0.25">
      <c r="A38" s="50" t="s">
        <v>24</v>
      </c>
      <c r="B38" s="20"/>
      <c r="C38" s="20"/>
      <c r="D38" s="20"/>
      <c r="E38" s="20"/>
      <c r="F38" s="19">
        <v>252</v>
      </c>
      <c r="G38" s="42">
        <v>257</v>
      </c>
      <c r="H38" s="22"/>
      <c r="I38" s="27"/>
      <c r="J38" s="15"/>
      <c r="K38" s="15"/>
      <c r="L38" s="14"/>
      <c r="M38" s="13"/>
    </row>
    <row r="39" spans="1:19" ht="15" customHeight="1" thickBot="1" x14ac:dyDescent="0.25">
      <c r="A39" s="53" t="s">
        <v>26</v>
      </c>
      <c r="B39" s="40">
        <v>2091</v>
      </c>
      <c r="C39" s="40">
        <v>2062</v>
      </c>
      <c r="D39" s="40">
        <v>2067</v>
      </c>
      <c r="E39" s="40">
        <v>2081</v>
      </c>
      <c r="F39" s="40">
        <v>2161</v>
      </c>
      <c r="G39" s="39">
        <f>G40+G41+G42+G43</f>
        <v>2137</v>
      </c>
      <c r="H39" s="38">
        <f>SUM(H40:H43)</f>
        <v>2042</v>
      </c>
      <c r="I39" s="37">
        <f>(G39-H39)/H39</f>
        <v>4.6523016650342801E-2</v>
      </c>
      <c r="J39" s="36">
        <f>SUM(J40:J43)</f>
        <v>1878</v>
      </c>
      <c r="K39" s="36">
        <f>SUM(K40:K43)</f>
        <v>2034</v>
      </c>
      <c r="L39" s="35">
        <f>SUM(L40:L43)</f>
        <v>1952</v>
      </c>
      <c r="M39" s="35">
        <f>+M40+M41+M43</f>
        <v>2106</v>
      </c>
    </row>
    <row r="40" spans="1:19" ht="15" customHeight="1" x14ac:dyDescent="0.2">
      <c r="A40" s="50" t="s">
        <v>21</v>
      </c>
      <c r="B40" s="20">
        <v>1671</v>
      </c>
      <c r="C40" s="20">
        <v>1637</v>
      </c>
      <c r="D40" s="20">
        <v>1646</v>
      </c>
      <c r="E40" s="20">
        <v>1671</v>
      </c>
      <c r="F40" s="19">
        <v>1564</v>
      </c>
      <c r="G40" s="18">
        <v>1599</v>
      </c>
      <c r="H40" s="22">
        <v>1686</v>
      </c>
      <c r="I40" s="27">
        <f>(G40-H40)/H40</f>
        <v>-5.1601423487544484E-2</v>
      </c>
      <c r="J40" s="15">
        <v>1644</v>
      </c>
      <c r="K40" s="15">
        <v>1711</v>
      </c>
      <c r="L40" s="14">
        <v>1693</v>
      </c>
      <c r="M40" s="13">
        <v>1683</v>
      </c>
      <c r="N40" s="60"/>
      <c r="O40" s="60"/>
      <c r="P40" s="60"/>
      <c r="Q40" s="60"/>
      <c r="R40" s="60"/>
      <c r="S40" s="60"/>
    </row>
    <row r="41" spans="1:19" ht="15" customHeight="1" x14ac:dyDescent="0.2">
      <c r="A41" s="50" t="s">
        <v>25</v>
      </c>
      <c r="B41" s="20">
        <v>420</v>
      </c>
      <c r="C41" s="20">
        <v>425</v>
      </c>
      <c r="D41" s="20">
        <v>421</v>
      </c>
      <c r="E41" s="20">
        <v>410</v>
      </c>
      <c r="F41" s="19">
        <v>463</v>
      </c>
      <c r="G41" s="18">
        <v>416</v>
      </c>
      <c r="H41" s="22">
        <v>255</v>
      </c>
      <c r="I41" s="27">
        <f>(H41-G41)/G41</f>
        <v>-0.38701923076923078</v>
      </c>
      <c r="J41" s="15">
        <v>37</v>
      </c>
      <c r="K41" s="15">
        <v>75</v>
      </c>
      <c r="L41" s="14">
        <v>0</v>
      </c>
      <c r="M41" s="13">
        <v>423</v>
      </c>
    </row>
    <row r="42" spans="1:19" ht="15" customHeight="1" x14ac:dyDescent="0.2">
      <c r="A42" s="21" t="s">
        <v>24</v>
      </c>
      <c r="B42" s="19"/>
      <c r="C42" s="19"/>
      <c r="D42" s="19"/>
      <c r="E42" s="19"/>
      <c r="F42" s="19">
        <v>134</v>
      </c>
      <c r="G42" s="45">
        <v>122</v>
      </c>
      <c r="H42" s="59"/>
      <c r="I42" s="58"/>
      <c r="J42" s="57"/>
      <c r="K42" s="56"/>
      <c r="L42" s="55"/>
      <c r="M42" s="13"/>
    </row>
    <row r="43" spans="1:19" ht="15" customHeight="1" x14ac:dyDescent="0.2">
      <c r="A43" s="46" t="s">
        <v>23</v>
      </c>
      <c r="B43" s="54">
        <v>0</v>
      </c>
      <c r="C43" s="54">
        <v>0</v>
      </c>
      <c r="D43" s="20">
        <v>0</v>
      </c>
      <c r="E43" s="20">
        <v>0</v>
      </c>
      <c r="F43" s="19">
        <v>0</v>
      </c>
      <c r="G43" s="18">
        <v>0</v>
      </c>
      <c r="H43" s="22">
        <v>101</v>
      </c>
      <c r="I43" s="27">
        <f>(G43-H43)/H43</f>
        <v>-1</v>
      </c>
      <c r="J43" s="15">
        <v>197</v>
      </c>
      <c r="K43" s="15">
        <v>248</v>
      </c>
      <c r="L43" s="14">
        <v>259</v>
      </c>
      <c r="M43" s="13">
        <v>0</v>
      </c>
    </row>
    <row r="44" spans="1:19" ht="15" customHeight="1" thickBot="1" x14ac:dyDescent="0.25">
      <c r="A44" s="43"/>
      <c r="B44" s="42"/>
      <c r="C44" s="20"/>
      <c r="D44" s="20"/>
      <c r="E44" s="20"/>
      <c r="F44" s="19"/>
      <c r="G44" s="18"/>
      <c r="H44" s="22"/>
      <c r="I44" s="27"/>
      <c r="J44" s="15"/>
      <c r="K44" s="15"/>
      <c r="L44" s="14"/>
      <c r="M44" s="13"/>
    </row>
    <row r="45" spans="1:19" ht="15" customHeight="1" thickBot="1" x14ac:dyDescent="0.25">
      <c r="A45" s="53" t="s">
        <v>22</v>
      </c>
      <c r="B45" s="40">
        <v>378</v>
      </c>
      <c r="C45" s="40">
        <v>398</v>
      </c>
      <c r="D45" s="40">
        <v>397</v>
      </c>
      <c r="E45" s="40">
        <v>395</v>
      </c>
      <c r="F45" s="40">
        <v>395</v>
      </c>
      <c r="G45" s="52">
        <f>G46+G47+G48+G49+G50+G51</f>
        <v>401</v>
      </c>
      <c r="H45" s="38">
        <f>SUM(H46:H50)</f>
        <v>384</v>
      </c>
      <c r="I45" s="51">
        <f>(G45-H45)/H45</f>
        <v>4.4270833333333336E-2</v>
      </c>
      <c r="J45" s="36">
        <f>SUM(J46:J50)</f>
        <v>359</v>
      </c>
      <c r="K45" s="36">
        <f>SUM(K46:K50)</f>
        <v>372</v>
      </c>
      <c r="L45" s="35">
        <f>SUM(L46:L50)</f>
        <v>368</v>
      </c>
      <c r="M45" s="35">
        <f>SUM(M46:M50)</f>
        <v>385</v>
      </c>
    </row>
    <row r="46" spans="1:19" ht="15" customHeight="1" x14ac:dyDescent="0.2">
      <c r="A46" s="50" t="s">
        <v>21</v>
      </c>
      <c r="B46" s="20">
        <v>361</v>
      </c>
      <c r="C46" s="20">
        <v>376</v>
      </c>
      <c r="D46" s="20">
        <v>372</v>
      </c>
      <c r="E46" s="20">
        <v>376</v>
      </c>
      <c r="F46" s="19">
        <v>114</v>
      </c>
      <c r="G46" s="45">
        <v>120</v>
      </c>
      <c r="H46" s="2">
        <v>367</v>
      </c>
      <c r="I46" s="49">
        <f>(G46-H46)/H46</f>
        <v>-0.67302452316076289</v>
      </c>
      <c r="J46" s="15">
        <v>348</v>
      </c>
      <c r="K46" s="15">
        <v>352</v>
      </c>
      <c r="L46" s="14">
        <v>347</v>
      </c>
      <c r="M46" s="13">
        <v>372</v>
      </c>
      <c r="N46" s="48"/>
    </row>
    <row r="47" spans="1:19" ht="15" customHeight="1" x14ac:dyDescent="0.2">
      <c r="A47" s="47" t="s">
        <v>20</v>
      </c>
      <c r="B47" s="20"/>
      <c r="C47" s="20"/>
      <c r="D47" s="20"/>
      <c r="E47" s="20"/>
      <c r="F47" s="19">
        <v>131</v>
      </c>
      <c r="G47" s="45">
        <v>125</v>
      </c>
      <c r="H47" s="17"/>
      <c r="I47" s="44"/>
      <c r="J47" s="15"/>
      <c r="K47" s="15"/>
      <c r="L47" s="14"/>
      <c r="M47" s="13"/>
    </row>
    <row r="48" spans="1:19" ht="15" customHeight="1" x14ac:dyDescent="0.2">
      <c r="A48" s="47" t="s">
        <v>19</v>
      </c>
      <c r="B48" s="20"/>
      <c r="C48" s="20"/>
      <c r="D48" s="20"/>
      <c r="E48" s="20"/>
      <c r="F48" s="19">
        <v>68</v>
      </c>
      <c r="G48" s="45">
        <v>70</v>
      </c>
      <c r="H48" s="17"/>
      <c r="I48" s="44"/>
      <c r="J48" s="15"/>
      <c r="K48" s="15"/>
      <c r="L48" s="14"/>
      <c r="M48" s="13"/>
    </row>
    <row r="49" spans="1:13" ht="15" customHeight="1" x14ac:dyDescent="0.2">
      <c r="A49" s="47" t="s">
        <v>18</v>
      </c>
      <c r="B49" s="20"/>
      <c r="C49" s="20"/>
      <c r="D49" s="20"/>
      <c r="E49" s="20"/>
      <c r="F49" s="19">
        <v>6</v>
      </c>
      <c r="G49" s="45">
        <v>6</v>
      </c>
      <c r="I49" s="44"/>
      <c r="J49" s="15"/>
      <c r="K49" s="15"/>
      <c r="L49" s="14"/>
      <c r="M49" s="13"/>
    </row>
    <row r="50" spans="1:13" ht="15" customHeight="1" x14ac:dyDescent="0.2">
      <c r="A50" s="21" t="s">
        <v>17</v>
      </c>
      <c r="B50" s="20">
        <v>17</v>
      </c>
      <c r="C50" s="20">
        <v>22</v>
      </c>
      <c r="D50" s="20">
        <v>25</v>
      </c>
      <c r="E50" s="20">
        <v>19</v>
      </c>
      <c r="F50" s="19">
        <v>22</v>
      </c>
      <c r="G50" s="45">
        <v>25</v>
      </c>
      <c r="H50" s="2">
        <v>17</v>
      </c>
      <c r="I50" s="44">
        <f>(G50-H50)/H50</f>
        <v>0.47058823529411764</v>
      </c>
      <c r="J50" s="15">
        <v>11</v>
      </c>
      <c r="K50" s="15">
        <v>20</v>
      </c>
      <c r="L50" s="14">
        <v>21</v>
      </c>
      <c r="M50" s="13">
        <v>13</v>
      </c>
    </row>
    <row r="51" spans="1:13" ht="15" customHeight="1" x14ac:dyDescent="0.2">
      <c r="A51" s="46" t="s">
        <v>16</v>
      </c>
      <c r="B51" s="20"/>
      <c r="C51" s="20"/>
      <c r="D51" s="20"/>
      <c r="E51" s="20"/>
      <c r="F51" s="19">
        <v>54</v>
      </c>
      <c r="G51" s="45">
        <v>55</v>
      </c>
      <c r="I51" s="44"/>
      <c r="J51" s="15"/>
      <c r="K51" s="15"/>
      <c r="L51" s="14"/>
      <c r="M51" s="13"/>
    </row>
    <row r="52" spans="1:13" ht="15" customHeight="1" thickBot="1" x14ac:dyDescent="0.25">
      <c r="A52" s="43"/>
      <c r="B52" s="20"/>
      <c r="C52" s="42"/>
      <c r="D52" s="20"/>
      <c r="E52" s="20"/>
      <c r="F52" s="19"/>
      <c r="G52" s="18"/>
      <c r="H52" s="17"/>
      <c r="I52" s="27"/>
      <c r="J52" s="15"/>
      <c r="K52" s="15"/>
      <c r="L52" s="14"/>
      <c r="M52" s="13"/>
    </row>
    <row r="53" spans="1:13" ht="15" customHeight="1" thickBot="1" x14ac:dyDescent="0.25">
      <c r="A53" s="41" t="s">
        <v>15</v>
      </c>
      <c r="B53" s="40">
        <v>1028</v>
      </c>
      <c r="C53" s="40">
        <v>1060</v>
      </c>
      <c r="D53" s="40">
        <v>1022</v>
      </c>
      <c r="E53" s="40">
        <v>1034</v>
      </c>
      <c r="F53" s="40">
        <v>1063</v>
      </c>
      <c r="G53" s="39">
        <f>SUM(G55:G67)</f>
        <v>1033</v>
      </c>
      <c r="H53" s="38">
        <f>SUM(H55:H67)</f>
        <v>963</v>
      </c>
      <c r="I53" s="37">
        <f>(G53-H53)/H53</f>
        <v>7.2689511941848389E-2</v>
      </c>
      <c r="J53" s="36">
        <f>SUM(J54:J67)</f>
        <v>845</v>
      </c>
      <c r="K53" s="36">
        <f>SUM(K54:K67)</f>
        <v>505</v>
      </c>
      <c r="L53" s="35">
        <f>SUM(L54:L67)</f>
        <v>984</v>
      </c>
      <c r="M53" s="35">
        <f>+M55+M56+M57+M58+M59+M60+M61+M62+M63+M64+M65+M66+M67</f>
        <v>988</v>
      </c>
    </row>
    <row r="54" spans="1:13" ht="15" customHeight="1" x14ac:dyDescent="0.2">
      <c r="A54" s="21" t="s">
        <v>14</v>
      </c>
      <c r="B54" s="34"/>
      <c r="C54" s="34"/>
      <c r="D54" s="34"/>
      <c r="E54" s="34"/>
      <c r="F54" s="34"/>
      <c r="G54" s="33"/>
      <c r="H54" s="32"/>
      <c r="I54" s="31"/>
      <c r="J54" s="30">
        <v>244</v>
      </c>
      <c r="K54" s="30">
        <v>0</v>
      </c>
      <c r="L54" s="29"/>
      <c r="M54" s="28"/>
    </row>
    <row r="55" spans="1:13" ht="15" customHeight="1" x14ac:dyDescent="0.2">
      <c r="A55" s="21" t="s">
        <v>13</v>
      </c>
      <c r="B55" s="20">
        <v>0</v>
      </c>
      <c r="C55" s="20">
        <v>0</v>
      </c>
      <c r="D55" s="20">
        <v>0</v>
      </c>
      <c r="E55" s="20">
        <v>0</v>
      </c>
      <c r="F55" s="19">
        <v>0</v>
      </c>
      <c r="G55" s="18">
        <v>0</v>
      </c>
      <c r="H55" s="22">
        <v>29</v>
      </c>
      <c r="I55" s="27">
        <f t="shared" ref="I55:I67" si="0">(G55-H55)/H55</f>
        <v>-1</v>
      </c>
      <c r="J55" s="15">
        <v>21</v>
      </c>
      <c r="K55" s="15">
        <v>16</v>
      </c>
      <c r="L55" s="14">
        <v>30</v>
      </c>
      <c r="M55" s="13">
        <v>11</v>
      </c>
    </row>
    <row r="56" spans="1:13" ht="15" customHeight="1" x14ac:dyDescent="0.2">
      <c r="A56" s="21" t="s">
        <v>12</v>
      </c>
      <c r="B56" s="20">
        <v>27</v>
      </c>
      <c r="C56" s="20">
        <v>29</v>
      </c>
      <c r="D56" s="20">
        <v>28</v>
      </c>
      <c r="E56" s="20">
        <v>27</v>
      </c>
      <c r="F56" s="19">
        <v>30</v>
      </c>
      <c r="G56" s="18">
        <v>30</v>
      </c>
      <c r="H56" s="22">
        <v>27</v>
      </c>
      <c r="I56" s="27">
        <f t="shared" si="0"/>
        <v>0.1111111111111111</v>
      </c>
      <c r="J56" s="15">
        <v>35</v>
      </c>
      <c r="K56" s="15">
        <v>29</v>
      </c>
      <c r="L56" s="14">
        <v>25</v>
      </c>
      <c r="M56" s="13">
        <v>26</v>
      </c>
    </row>
    <row r="57" spans="1:13" ht="15" customHeight="1" x14ac:dyDescent="0.2">
      <c r="A57" s="21" t="s">
        <v>11</v>
      </c>
      <c r="B57" s="20">
        <v>33</v>
      </c>
      <c r="C57" s="20">
        <v>32</v>
      </c>
      <c r="D57" s="20">
        <v>31</v>
      </c>
      <c r="E57" s="20">
        <v>33</v>
      </c>
      <c r="F57" s="19">
        <v>33</v>
      </c>
      <c r="G57" s="18">
        <v>32</v>
      </c>
      <c r="H57" s="22">
        <v>31</v>
      </c>
      <c r="I57" s="27">
        <f t="shared" si="0"/>
        <v>3.2258064516129031E-2</v>
      </c>
      <c r="J57" s="15">
        <v>19</v>
      </c>
      <c r="K57" s="15">
        <v>15</v>
      </c>
      <c r="L57" s="14">
        <v>30</v>
      </c>
      <c r="M57" s="13">
        <v>31</v>
      </c>
    </row>
    <row r="58" spans="1:13" ht="15" customHeight="1" x14ac:dyDescent="0.2">
      <c r="A58" s="21" t="s">
        <v>10</v>
      </c>
      <c r="B58" s="20">
        <v>54</v>
      </c>
      <c r="C58" s="20">
        <v>52</v>
      </c>
      <c r="D58" s="20">
        <v>49</v>
      </c>
      <c r="E58" s="20">
        <v>52</v>
      </c>
      <c r="F58" s="19">
        <v>54</v>
      </c>
      <c r="G58" s="18">
        <v>53</v>
      </c>
      <c r="H58" s="22">
        <v>50</v>
      </c>
      <c r="I58" s="27">
        <f t="shared" si="0"/>
        <v>0.06</v>
      </c>
      <c r="J58" s="15">
        <v>26</v>
      </c>
      <c r="K58" s="15">
        <v>13</v>
      </c>
      <c r="L58" s="14">
        <v>49</v>
      </c>
      <c r="M58" s="13">
        <v>50</v>
      </c>
    </row>
    <row r="59" spans="1:13" ht="15" customHeight="1" x14ac:dyDescent="0.2">
      <c r="A59" s="21" t="s">
        <v>9</v>
      </c>
      <c r="B59" s="20">
        <v>31</v>
      </c>
      <c r="C59" s="20">
        <v>33</v>
      </c>
      <c r="D59" s="20">
        <v>34</v>
      </c>
      <c r="E59" s="20">
        <v>32</v>
      </c>
      <c r="F59" s="19">
        <v>33</v>
      </c>
      <c r="G59" s="18">
        <v>31</v>
      </c>
      <c r="H59" s="26">
        <v>27</v>
      </c>
      <c r="I59" s="16">
        <f t="shared" si="0"/>
        <v>0.14814814814814814</v>
      </c>
      <c r="J59" s="15">
        <v>22</v>
      </c>
      <c r="K59" s="15">
        <v>8</v>
      </c>
      <c r="L59" s="14">
        <v>31</v>
      </c>
      <c r="M59" s="13">
        <v>23</v>
      </c>
    </row>
    <row r="60" spans="1:13" ht="15" customHeight="1" x14ac:dyDescent="0.2">
      <c r="A60" s="21" t="s">
        <v>8</v>
      </c>
      <c r="B60" s="20">
        <v>155</v>
      </c>
      <c r="C60" s="20">
        <v>163</v>
      </c>
      <c r="D60" s="20">
        <v>168</v>
      </c>
      <c r="E60" s="20">
        <v>149</v>
      </c>
      <c r="F60" s="19">
        <v>175</v>
      </c>
      <c r="G60" s="18">
        <v>160</v>
      </c>
      <c r="H60" s="26">
        <v>131</v>
      </c>
      <c r="I60" s="16">
        <f t="shared" si="0"/>
        <v>0.22137404580152673</v>
      </c>
      <c r="J60" s="15">
        <v>83</v>
      </c>
      <c r="K60" s="15">
        <v>0</v>
      </c>
      <c r="L60" s="14">
        <v>174</v>
      </c>
      <c r="M60" s="13">
        <v>172</v>
      </c>
    </row>
    <row r="61" spans="1:13" ht="15" customHeight="1" x14ac:dyDescent="0.2">
      <c r="A61" s="21" t="s">
        <v>7</v>
      </c>
      <c r="B61" s="20">
        <v>129</v>
      </c>
      <c r="C61" s="20">
        <v>132</v>
      </c>
      <c r="D61" s="20">
        <v>132</v>
      </c>
      <c r="E61" s="20">
        <v>133</v>
      </c>
      <c r="F61" s="19">
        <v>129</v>
      </c>
      <c r="G61" s="18">
        <v>131</v>
      </c>
      <c r="H61" s="22">
        <v>125</v>
      </c>
      <c r="I61" s="16">
        <f t="shared" si="0"/>
        <v>4.8000000000000001E-2</v>
      </c>
      <c r="J61" s="15">
        <v>107</v>
      </c>
      <c r="K61" s="15">
        <v>102</v>
      </c>
      <c r="L61" s="14">
        <v>126</v>
      </c>
      <c r="M61" s="13">
        <v>127</v>
      </c>
    </row>
    <row r="62" spans="1:13" ht="15" customHeight="1" x14ac:dyDescent="0.2">
      <c r="A62" s="21" t="s">
        <v>6</v>
      </c>
      <c r="B62" s="20">
        <v>62</v>
      </c>
      <c r="C62" s="20">
        <v>71</v>
      </c>
      <c r="D62" s="20">
        <v>68</v>
      </c>
      <c r="E62" s="20">
        <v>67</v>
      </c>
      <c r="F62" s="19">
        <v>62</v>
      </c>
      <c r="G62" s="18">
        <v>68</v>
      </c>
      <c r="H62" s="22">
        <v>54</v>
      </c>
      <c r="I62" s="16">
        <f t="shared" si="0"/>
        <v>0.25925925925925924</v>
      </c>
      <c r="J62" s="15">
        <v>59</v>
      </c>
      <c r="K62" s="15">
        <v>39</v>
      </c>
      <c r="L62" s="14">
        <v>53</v>
      </c>
      <c r="M62" s="13">
        <v>51</v>
      </c>
    </row>
    <row r="63" spans="1:13" ht="15" customHeight="1" x14ac:dyDescent="0.2">
      <c r="A63" s="21" t="s">
        <v>5</v>
      </c>
      <c r="B63" s="20">
        <v>133</v>
      </c>
      <c r="C63" s="20">
        <v>138</v>
      </c>
      <c r="D63" s="20">
        <v>131</v>
      </c>
      <c r="E63" s="20">
        <v>134</v>
      </c>
      <c r="F63" s="19">
        <v>139</v>
      </c>
      <c r="G63" s="18">
        <v>125</v>
      </c>
      <c r="H63" s="22">
        <v>108</v>
      </c>
      <c r="I63" s="16">
        <f t="shared" si="0"/>
        <v>0.15740740740740741</v>
      </c>
      <c r="J63" s="15">
        <v>38</v>
      </c>
      <c r="K63" s="15">
        <v>68</v>
      </c>
      <c r="L63" s="14">
        <v>116</v>
      </c>
      <c r="M63" s="13">
        <v>130</v>
      </c>
    </row>
    <row r="64" spans="1:13" ht="15" customHeight="1" x14ac:dyDescent="0.2">
      <c r="A64" s="21" t="s">
        <v>4</v>
      </c>
      <c r="B64" s="20">
        <v>30</v>
      </c>
      <c r="C64" s="20">
        <v>35</v>
      </c>
      <c r="D64" s="20">
        <v>29</v>
      </c>
      <c r="E64" s="20">
        <v>34</v>
      </c>
      <c r="F64" s="19">
        <v>35</v>
      </c>
      <c r="G64" s="18">
        <v>33</v>
      </c>
      <c r="H64" s="22">
        <v>28</v>
      </c>
      <c r="I64" s="16">
        <f t="shared" si="0"/>
        <v>0.17857142857142858</v>
      </c>
      <c r="J64" s="25"/>
      <c r="K64" s="25"/>
      <c r="L64" s="24">
        <v>24</v>
      </c>
      <c r="M64" s="23">
        <v>27</v>
      </c>
    </row>
    <row r="65" spans="1:13" ht="15" customHeight="1" x14ac:dyDescent="0.2">
      <c r="A65" s="21" t="s">
        <v>3</v>
      </c>
      <c r="B65" s="20">
        <v>39</v>
      </c>
      <c r="C65" s="20">
        <v>40</v>
      </c>
      <c r="D65" s="20">
        <v>38</v>
      </c>
      <c r="E65" s="20">
        <v>39</v>
      </c>
      <c r="F65" s="19">
        <v>38</v>
      </c>
      <c r="G65" s="18">
        <v>40</v>
      </c>
      <c r="H65" s="22">
        <v>36</v>
      </c>
      <c r="I65" s="16">
        <f t="shared" si="0"/>
        <v>0.1111111111111111</v>
      </c>
      <c r="J65" s="25">
        <v>23</v>
      </c>
      <c r="K65" s="25">
        <v>27</v>
      </c>
      <c r="L65" s="24">
        <v>39</v>
      </c>
      <c r="M65" s="23">
        <v>39</v>
      </c>
    </row>
    <row r="66" spans="1:13" ht="15" customHeight="1" x14ac:dyDescent="0.2">
      <c r="A66" s="21" t="s">
        <v>2</v>
      </c>
      <c r="B66" s="20">
        <v>190</v>
      </c>
      <c r="C66" s="20">
        <v>194</v>
      </c>
      <c r="D66" s="20">
        <v>177</v>
      </c>
      <c r="E66" s="20">
        <v>194</v>
      </c>
      <c r="F66" s="19">
        <v>193</v>
      </c>
      <c r="G66" s="18">
        <v>187</v>
      </c>
      <c r="H66" s="22">
        <v>181</v>
      </c>
      <c r="I66" s="16">
        <f t="shared" si="0"/>
        <v>3.3149171270718231E-2</v>
      </c>
      <c r="J66" s="15">
        <v>85</v>
      </c>
      <c r="K66" s="15">
        <v>106</v>
      </c>
      <c r="L66" s="14">
        <v>165</v>
      </c>
      <c r="M66" s="13">
        <v>171</v>
      </c>
    </row>
    <row r="67" spans="1:13" ht="15" customHeight="1" thickBot="1" x14ac:dyDescent="0.25">
      <c r="A67" s="21" t="s">
        <v>1</v>
      </c>
      <c r="B67" s="20">
        <v>145</v>
      </c>
      <c r="C67" s="20">
        <v>141</v>
      </c>
      <c r="D67" s="20">
        <v>137</v>
      </c>
      <c r="E67" s="20">
        <v>140</v>
      </c>
      <c r="F67" s="19">
        <v>142</v>
      </c>
      <c r="G67" s="18">
        <v>143</v>
      </c>
      <c r="H67" s="17">
        <v>136</v>
      </c>
      <c r="I67" s="16">
        <f t="shared" si="0"/>
        <v>5.1470588235294115E-2</v>
      </c>
      <c r="J67" s="15">
        <v>83</v>
      </c>
      <c r="K67" s="15">
        <v>82</v>
      </c>
      <c r="L67" s="14">
        <v>122</v>
      </c>
      <c r="M67" s="13">
        <v>130</v>
      </c>
    </row>
    <row r="68" spans="1:13" ht="15" customHeight="1" thickBot="1" x14ac:dyDescent="0.25">
      <c r="A68" s="12" t="s">
        <v>0</v>
      </c>
      <c r="B68" s="11"/>
      <c r="C68" s="11"/>
      <c r="D68" s="11"/>
      <c r="E68" s="11"/>
      <c r="F68" s="11"/>
      <c r="G68" s="10"/>
      <c r="H68" s="9"/>
      <c r="I68" s="8"/>
      <c r="J68" s="7"/>
      <c r="K68" s="7"/>
      <c r="L68" s="6"/>
      <c r="M68" s="6"/>
    </row>
    <row r="69" spans="1:13" ht="15" customHeight="1" x14ac:dyDescent="0.2">
      <c r="B69" s="4"/>
      <c r="G69" s="5"/>
      <c r="H69" s="3"/>
    </row>
    <row r="70" spans="1:13" ht="15" customHeight="1" x14ac:dyDescent="0.2">
      <c r="B70" s="4"/>
      <c r="G70" s="4"/>
      <c r="H70" s="3"/>
    </row>
    <row r="71" spans="1:13" ht="12.75" x14ac:dyDescent="0.2">
      <c r="E71" s="4"/>
      <c r="H71" s="3"/>
    </row>
    <row r="72" spans="1:13" ht="12.75" x14ac:dyDescent="0.2">
      <c r="H72" s="3"/>
    </row>
    <row r="73" spans="1:13" ht="12.75" x14ac:dyDescent="0.2">
      <c r="H73" s="3"/>
    </row>
  </sheetData>
  <mergeCells count="5">
    <mergeCell ref="A1:A2"/>
    <mergeCell ref="B1:G1"/>
    <mergeCell ref="H1:I1"/>
    <mergeCell ref="J1:M1"/>
    <mergeCell ref="H2:I2"/>
  </mergeCells>
  <pageMargins left="0.25" right="0.25" top="0.75" bottom="0.75" header="0.3" footer="0.3"/>
  <pageSetup scale="65"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38"/>
  <sheetViews>
    <sheetView showGridLines="0" zoomScale="115" zoomScaleNormal="115" workbookViewId="0">
      <selection activeCell="O17" sqref="O17"/>
    </sheetView>
  </sheetViews>
  <sheetFormatPr defaultColWidth="9.140625" defaultRowHeight="15" x14ac:dyDescent="0.25"/>
  <cols>
    <col min="1" max="1" width="32.85546875" style="98" customWidth="1"/>
    <col min="2" max="2" width="7.140625" style="99" customWidth="1"/>
    <col min="3" max="3" width="7.42578125" style="99" customWidth="1"/>
    <col min="4" max="4" width="6.42578125" style="99" customWidth="1"/>
    <col min="5" max="5" width="7" style="99" customWidth="1"/>
    <col min="6" max="6" width="7.140625" style="99" customWidth="1"/>
    <col min="7" max="7" width="7.42578125" style="99" customWidth="1"/>
    <col min="8" max="8" width="11.7109375" style="99" customWidth="1"/>
    <col min="9" max="9" width="14" style="99" customWidth="1"/>
    <col min="10" max="10" width="6.85546875" style="99" customWidth="1"/>
    <col min="11" max="11" width="6.7109375" style="99" customWidth="1"/>
    <col min="12" max="13" width="6.85546875" style="99" customWidth="1"/>
    <col min="14" max="16384" width="9.140625" style="98"/>
  </cols>
  <sheetData>
    <row r="2" spans="1:16" ht="15.75" thickBot="1" x14ac:dyDescent="0.3">
      <c r="A2" s="338" t="s">
        <v>77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</row>
    <row r="3" spans="1:16" ht="15" customHeight="1" x14ac:dyDescent="0.25">
      <c r="A3" s="187"/>
      <c r="B3" s="339" t="s">
        <v>69</v>
      </c>
      <c r="C3" s="339"/>
      <c r="D3" s="339"/>
      <c r="E3" s="339"/>
      <c r="F3" s="339"/>
      <c r="G3" s="339"/>
      <c r="H3" s="331"/>
      <c r="I3" s="332"/>
      <c r="J3" s="340" t="s">
        <v>76</v>
      </c>
      <c r="K3" s="341"/>
      <c r="L3" s="341"/>
      <c r="M3" s="342"/>
    </row>
    <row r="4" spans="1:16" x14ac:dyDescent="0.25">
      <c r="A4" s="186"/>
      <c r="B4" s="185" t="s">
        <v>54</v>
      </c>
      <c r="C4" s="150" t="s">
        <v>53</v>
      </c>
      <c r="D4" s="150" t="s">
        <v>52</v>
      </c>
      <c r="E4" s="150" t="s">
        <v>51</v>
      </c>
      <c r="F4" s="150" t="s">
        <v>50</v>
      </c>
      <c r="G4" s="149" t="s">
        <v>121</v>
      </c>
      <c r="H4" s="336" t="s">
        <v>123</v>
      </c>
      <c r="I4" s="337"/>
      <c r="J4" s="184">
        <v>2021</v>
      </c>
      <c r="K4" s="184">
        <v>2022</v>
      </c>
      <c r="L4" s="183">
        <v>2023</v>
      </c>
      <c r="M4" s="183">
        <v>2024</v>
      </c>
    </row>
    <row r="5" spans="1:16" x14ac:dyDescent="0.25">
      <c r="A5" s="182" t="s">
        <v>75</v>
      </c>
      <c r="B5" s="181">
        <v>1049</v>
      </c>
      <c r="C5" s="180">
        <v>1041</v>
      </c>
      <c r="D5" s="180">
        <v>997</v>
      </c>
      <c r="E5" s="180">
        <v>973</v>
      </c>
      <c r="F5" s="179">
        <v>1006</v>
      </c>
      <c r="G5" s="178">
        <f>G7</f>
        <v>1006</v>
      </c>
      <c r="H5" s="308">
        <f>H7</f>
        <v>949</v>
      </c>
      <c r="I5" s="177">
        <f>(G5-H5)/H5</f>
        <v>6.0063224446786093E-2</v>
      </c>
      <c r="J5" s="176">
        <f>(J7+J10+J15)</f>
        <v>1226</v>
      </c>
      <c r="K5" s="175">
        <f>(K7+K10+K15)</f>
        <v>1091</v>
      </c>
      <c r="L5" s="174">
        <f>(L7+L10+L15)</f>
        <v>1277</v>
      </c>
      <c r="M5" s="174">
        <f>(M7+M10+M15)</f>
        <v>975</v>
      </c>
    </row>
    <row r="6" spans="1:16" x14ac:dyDescent="0.25">
      <c r="A6" s="173"/>
      <c r="B6" s="171"/>
      <c r="C6" s="122"/>
      <c r="D6" s="165"/>
      <c r="E6" s="115"/>
      <c r="F6" s="123"/>
      <c r="G6" s="167"/>
      <c r="H6" s="114"/>
      <c r="I6" s="128"/>
      <c r="J6" s="126"/>
      <c r="K6" s="125"/>
      <c r="L6" s="172"/>
      <c r="M6" s="172"/>
    </row>
    <row r="7" spans="1:16" x14ac:dyDescent="0.25">
      <c r="A7" s="166" t="s">
        <v>74</v>
      </c>
      <c r="B7" s="171">
        <v>1049</v>
      </c>
      <c r="C7" s="122">
        <v>1041</v>
      </c>
      <c r="D7" s="165">
        <v>997</v>
      </c>
      <c r="E7" s="115">
        <v>973</v>
      </c>
      <c r="F7" s="123">
        <v>1006</v>
      </c>
      <c r="G7" s="167">
        <v>1006</v>
      </c>
      <c r="H7" s="114">
        <v>949</v>
      </c>
      <c r="I7" s="113">
        <f>(G7-H7)/H7</f>
        <v>6.0063224446786093E-2</v>
      </c>
      <c r="J7" s="123">
        <v>1053</v>
      </c>
      <c r="K7" s="123">
        <f>SUM(K8:K8)</f>
        <v>1091</v>
      </c>
      <c r="L7" s="110">
        <f>+L8</f>
        <v>1277</v>
      </c>
      <c r="M7" s="110">
        <v>975</v>
      </c>
    </row>
    <row r="8" spans="1:16" x14ac:dyDescent="0.25">
      <c r="A8" s="168" t="s">
        <v>21</v>
      </c>
      <c r="B8" s="171">
        <v>1049</v>
      </c>
      <c r="C8" s="122">
        <v>1041</v>
      </c>
      <c r="D8" s="116">
        <v>997</v>
      </c>
      <c r="E8" s="115">
        <v>973</v>
      </c>
      <c r="F8" s="123">
        <v>1006</v>
      </c>
      <c r="G8" s="167">
        <v>1006</v>
      </c>
      <c r="H8" s="112">
        <v>949</v>
      </c>
      <c r="I8" s="113">
        <f>(G8-H8)/H8</f>
        <v>6.0063224446786093E-2</v>
      </c>
      <c r="J8" s="123">
        <v>1053</v>
      </c>
      <c r="K8" s="123">
        <v>1091</v>
      </c>
      <c r="L8" s="110">
        <v>1277</v>
      </c>
      <c r="M8" s="110">
        <v>975</v>
      </c>
    </row>
    <row r="9" spans="1:16" x14ac:dyDescent="0.25">
      <c r="A9" s="164"/>
      <c r="B9" s="163"/>
      <c r="C9" s="165"/>
      <c r="D9" s="116"/>
      <c r="E9" s="165"/>
      <c r="F9" s="115"/>
      <c r="G9" s="167"/>
      <c r="H9" s="114"/>
      <c r="I9" s="113"/>
      <c r="J9" s="125"/>
      <c r="K9" s="125"/>
      <c r="L9" s="124"/>
      <c r="M9" s="124"/>
    </row>
    <row r="10" spans="1:16" x14ac:dyDescent="0.25">
      <c r="A10" s="170" t="s">
        <v>73</v>
      </c>
      <c r="B10" s="163"/>
      <c r="C10" s="165"/>
      <c r="D10" s="116"/>
      <c r="E10" s="165"/>
      <c r="F10" s="115"/>
      <c r="G10" s="167"/>
      <c r="H10" s="114"/>
      <c r="I10" s="113"/>
      <c r="J10" s="125"/>
      <c r="K10" s="125"/>
      <c r="L10" s="124"/>
      <c r="M10" s="124"/>
    </row>
    <row r="11" spans="1:16" x14ac:dyDescent="0.25">
      <c r="A11" s="164" t="s">
        <v>21</v>
      </c>
      <c r="B11" s="163"/>
      <c r="C11" s="165"/>
      <c r="D11" s="116"/>
      <c r="E11" s="165"/>
      <c r="F11" s="115"/>
      <c r="G11" s="167"/>
      <c r="H11" s="114"/>
      <c r="I11" s="113"/>
      <c r="J11" s="125"/>
      <c r="K11" s="125"/>
      <c r="L11" s="124"/>
      <c r="M11" s="124"/>
      <c r="P11" s="169"/>
    </row>
    <row r="12" spans="1:16" x14ac:dyDescent="0.25">
      <c r="A12" s="164"/>
      <c r="B12" s="163"/>
      <c r="C12" s="165"/>
      <c r="D12" s="116"/>
      <c r="E12" s="165"/>
      <c r="F12" s="115"/>
      <c r="G12" s="167"/>
      <c r="H12" s="114"/>
      <c r="I12" s="113"/>
      <c r="J12" s="125"/>
      <c r="K12" s="125"/>
      <c r="L12" s="124"/>
      <c r="M12" s="124"/>
      <c r="P12" s="169"/>
    </row>
    <row r="13" spans="1:16" x14ac:dyDescent="0.25">
      <c r="A13" s="168" t="s">
        <v>72</v>
      </c>
      <c r="B13" s="165"/>
      <c r="C13" s="165"/>
      <c r="D13" s="116"/>
      <c r="E13" s="116"/>
      <c r="F13" s="115"/>
      <c r="G13" s="167"/>
      <c r="H13" s="114"/>
      <c r="I13" s="113"/>
      <c r="J13" s="125"/>
      <c r="K13" s="125"/>
      <c r="L13" s="124"/>
      <c r="M13" s="124"/>
    </row>
    <row r="14" spans="1:16" x14ac:dyDescent="0.25">
      <c r="A14" s="168"/>
      <c r="B14" s="165"/>
      <c r="C14" s="116"/>
      <c r="D14" s="116"/>
      <c r="E14" s="116"/>
      <c r="F14" s="115"/>
      <c r="G14" s="167"/>
      <c r="H14" s="114"/>
      <c r="I14" s="113"/>
      <c r="J14" s="125"/>
      <c r="K14" s="125"/>
      <c r="L14" s="124"/>
      <c r="M14" s="124"/>
    </row>
    <row r="15" spans="1:16" x14ac:dyDescent="0.25">
      <c r="A15" s="166" t="s">
        <v>71</v>
      </c>
      <c r="B15" s="165"/>
      <c r="C15" s="116"/>
      <c r="D15" s="116"/>
      <c r="E15" s="116"/>
      <c r="F15" s="115"/>
      <c r="G15" s="153"/>
      <c r="H15" s="114"/>
      <c r="I15" s="113"/>
      <c r="J15" s="123">
        <f>SUM(J16:J17)</f>
        <v>173</v>
      </c>
      <c r="K15" s="123"/>
      <c r="L15" s="110"/>
      <c r="M15" s="110"/>
    </row>
    <row r="16" spans="1:16" x14ac:dyDescent="0.25">
      <c r="A16" s="164" t="s">
        <v>21</v>
      </c>
      <c r="B16" s="163"/>
      <c r="C16" s="116"/>
      <c r="D16" s="116"/>
      <c r="E16" s="116"/>
      <c r="F16" s="116"/>
      <c r="G16" s="153"/>
      <c r="H16" s="114"/>
      <c r="I16" s="113"/>
      <c r="J16" s="123">
        <v>173</v>
      </c>
      <c r="K16" s="123"/>
      <c r="L16" s="110"/>
      <c r="M16" s="110"/>
    </row>
    <row r="17" spans="1:14" ht="15.75" thickBot="1" x14ac:dyDescent="0.3">
      <c r="A17" s="162"/>
      <c r="B17" s="161"/>
      <c r="C17" s="160"/>
      <c r="D17" s="160"/>
      <c r="E17" s="160"/>
      <c r="F17" s="160"/>
      <c r="G17" s="159"/>
      <c r="H17" s="158"/>
      <c r="I17" s="157"/>
      <c r="J17" s="156"/>
      <c r="K17" s="156"/>
      <c r="L17" s="155"/>
      <c r="M17" s="155"/>
    </row>
    <row r="18" spans="1:14" ht="15.75" thickTop="1" x14ac:dyDescent="0.25">
      <c r="A18" s="101"/>
      <c r="B18" s="100"/>
      <c r="C18" s="100"/>
      <c r="D18" s="100"/>
      <c r="E18" s="100"/>
      <c r="F18" s="100"/>
      <c r="G18" s="100"/>
      <c r="H18" s="100"/>
      <c r="I18" s="153"/>
      <c r="J18" s="100"/>
      <c r="K18" s="100"/>
      <c r="L18" s="100"/>
    </row>
    <row r="19" spans="1:14" x14ac:dyDescent="0.25">
      <c r="A19" s="101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</row>
    <row r="20" spans="1:14" x14ac:dyDescent="0.25">
      <c r="A20" s="101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</row>
    <row r="21" spans="1:14" x14ac:dyDescent="0.25">
      <c r="A21" s="101"/>
      <c r="B21" s="100"/>
      <c r="C21" s="100"/>
      <c r="D21" s="100"/>
      <c r="E21" s="100"/>
      <c r="F21" s="100"/>
      <c r="G21" s="154"/>
      <c r="H21" s="100"/>
      <c r="I21" s="100"/>
      <c r="J21" s="100"/>
      <c r="K21" s="153"/>
      <c r="L21" s="100"/>
    </row>
    <row r="22" spans="1:14" x14ac:dyDescent="0.25">
      <c r="A22" s="101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</row>
    <row r="23" spans="1:14" ht="15.75" thickBot="1" x14ac:dyDescent="0.3">
      <c r="A23" s="338" t="s">
        <v>70</v>
      </c>
      <c r="B23" s="338"/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338"/>
    </row>
    <row r="24" spans="1:14" x14ac:dyDescent="0.25">
      <c r="A24" s="152"/>
      <c r="B24" s="328" t="s">
        <v>69</v>
      </c>
      <c r="C24" s="329"/>
      <c r="D24" s="330"/>
      <c r="E24" s="330"/>
      <c r="F24" s="330"/>
      <c r="G24" s="330"/>
      <c r="H24" s="331"/>
      <c r="I24" s="332"/>
      <c r="J24" s="333" t="s">
        <v>68</v>
      </c>
      <c r="K24" s="334"/>
      <c r="L24" s="334"/>
      <c r="M24" s="335"/>
    </row>
    <row r="25" spans="1:14" x14ac:dyDescent="0.25">
      <c r="A25" s="151"/>
      <c r="B25" s="150" t="s">
        <v>54</v>
      </c>
      <c r="C25" s="150" t="s">
        <v>53</v>
      </c>
      <c r="D25" s="150" t="s">
        <v>52</v>
      </c>
      <c r="E25" s="150" t="s">
        <v>51</v>
      </c>
      <c r="F25" s="150" t="s">
        <v>50</v>
      </c>
      <c r="G25" s="149" t="s">
        <v>121</v>
      </c>
      <c r="H25" s="336" t="s">
        <v>123</v>
      </c>
      <c r="I25" s="337"/>
      <c r="J25" s="148">
        <v>2021</v>
      </c>
      <c r="K25" s="147">
        <v>2022</v>
      </c>
      <c r="L25" s="146">
        <v>2023</v>
      </c>
      <c r="M25" s="146">
        <v>2024</v>
      </c>
    </row>
    <row r="26" spans="1:14" x14ac:dyDescent="0.25">
      <c r="A26" s="117"/>
      <c r="B26" s="145"/>
      <c r="C26" s="144"/>
      <c r="D26" s="143"/>
      <c r="E26" s="144"/>
      <c r="F26" s="143"/>
      <c r="G26" s="142"/>
      <c r="H26" s="141"/>
      <c r="I26" s="140"/>
      <c r="J26" s="139"/>
      <c r="K26" s="138"/>
      <c r="L26" s="138"/>
      <c r="M26" s="137"/>
    </row>
    <row r="27" spans="1:14" x14ac:dyDescent="0.25">
      <c r="A27" s="136" t="s">
        <v>67</v>
      </c>
      <c r="B27" s="135">
        <f>SUM(B29:B34)</f>
        <v>12740</v>
      </c>
      <c r="C27" s="135">
        <f>SUM(C29:C34)</f>
        <v>12747</v>
      </c>
      <c r="D27" s="135">
        <f>SUM(D29:D34)</f>
        <v>12687</v>
      </c>
      <c r="E27" s="135">
        <f>SUM(E29:E34)</f>
        <v>12575</v>
      </c>
      <c r="F27" s="135">
        <f>SUM(F29:F34)</f>
        <v>12532</v>
      </c>
      <c r="G27" s="135">
        <f>SUM(G28:G34)</f>
        <v>12526</v>
      </c>
      <c r="H27" s="134">
        <f>SUM(H29:H34)</f>
        <v>12802</v>
      </c>
      <c r="I27" s="113">
        <f>(F27-H27)/H27</f>
        <v>-2.1090454616466178E-2</v>
      </c>
      <c r="J27" s="133">
        <f>SUM(J29:J34)</f>
        <v>12131</v>
      </c>
      <c r="K27" s="132">
        <f>SUM(K29:K34)</f>
        <v>12075</v>
      </c>
      <c r="L27" s="131">
        <f>SUM(L29:L34)</f>
        <v>13295</v>
      </c>
      <c r="M27" s="130">
        <f>SUM(M29:M34)</f>
        <v>12708</v>
      </c>
    </row>
    <row r="28" spans="1:14" x14ac:dyDescent="0.25">
      <c r="A28" s="117"/>
      <c r="B28" s="116"/>
      <c r="C28" s="116"/>
      <c r="D28" s="115"/>
      <c r="E28" s="115"/>
      <c r="F28" s="129"/>
      <c r="G28" s="129"/>
      <c r="H28" s="114"/>
      <c r="I28" s="128"/>
      <c r="J28" s="127"/>
      <c r="K28" s="126"/>
      <c r="L28" s="125"/>
      <c r="M28" s="124"/>
    </row>
    <row r="29" spans="1:14" x14ac:dyDescent="0.25">
      <c r="A29" s="117" t="s">
        <v>66</v>
      </c>
      <c r="B29" s="116">
        <f>'Sheet 1'!B4</f>
        <v>279</v>
      </c>
      <c r="C29" s="116">
        <v>252</v>
      </c>
      <c r="D29" s="116">
        <v>334</v>
      </c>
      <c r="E29" s="115">
        <v>404</v>
      </c>
      <c r="F29" s="115">
        <v>444</v>
      </c>
      <c r="G29" s="115">
        <f>'Sheet 1'!G4</f>
        <v>449</v>
      </c>
      <c r="H29" s="114">
        <f>'Sheet 1'!H4</f>
        <v>351</v>
      </c>
      <c r="I29" s="113">
        <f t="shared" ref="I29:I34" si="0">(F29-H29)/H29</f>
        <v>0.26495726495726496</v>
      </c>
      <c r="J29" s="112">
        <f>+[1]Sheet1!J6</f>
        <v>679</v>
      </c>
      <c r="K29" s="111">
        <f>+[1]Sheet1!K6</f>
        <v>1050</v>
      </c>
      <c r="L29" s="123">
        <f>+[1]Sheet1!L6</f>
        <v>665</v>
      </c>
      <c r="M29" s="110">
        <f>+[1]Sheet1!M6</f>
        <v>203</v>
      </c>
    </row>
    <row r="30" spans="1:14" x14ac:dyDescent="0.25">
      <c r="A30" s="117" t="s">
        <v>65</v>
      </c>
      <c r="B30" s="116">
        <f>'Sheet 1'!B53</f>
        <v>1028</v>
      </c>
      <c r="C30" s="116">
        <v>1060</v>
      </c>
      <c r="D30" s="116">
        <v>1022</v>
      </c>
      <c r="E30" s="115">
        <v>1034</v>
      </c>
      <c r="F30" s="115">
        <v>1063</v>
      </c>
      <c r="G30" s="115">
        <f>'Sheet 1'!G53</f>
        <v>1033</v>
      </c>
      <c r="H30" s="114">
        <f>'Sheet 1'!H53</f>
        <v>963</v>
      </c>
      <c r="I30" s="113">
        <f t="shared" si="0"/>
        <v>0.10384215991692627</v>
      </c>
      <c r="J30" s="112">
        <f>+[1]Sheet1!J47</f>
        <v>845</v>
      </c>
      <c r="K30" s="111">
        <f>+[1]Sheet1!K47</f>
        <v>505</v>
      </c>
      <c r="L30" s="111">
        <f>+[1]Sheet1!L47</f>
        <v>984</v>
      </c>
      <c r="M30" s="110">
        <f>+[1]Sheet1!M47</f>
        <v>988</v>
      </c>
      <c r="N30" s="98" t="s">
        <v>64</v>
      </c>
    </row>
    <row r="31" spans="1:14" x14ac:dyDescent="0.25">
      <c r="A31" s="117" t="s">
        <v>63</v>
      </c>
      <c r="B31" s="122">
        <v>741</v>
      </c>
      <c r="C31" s="122">
        <v>761</v>
      </c>
      <c r="D31" s="122">
        <v>785</v>
      </c>
      <c r="E31" s="115">
        <v>763</v>
      </c>
      <c r="F31" s="115">
        <v>824</v>
      </c>
      <c r="G31" s="115">
        <f>'Sheet 1'!G11+'Sheet 1'!G17+'Sheet 1'!G23+'Sheet 1'!G28+'Sheet 1'!G42+'Sheet 1'!G48+'Sheet 1'!G29+'Sheet 1'!G38</f>
        <v>814</v>
      </c>
      <c r="H31" s="121">
        <f>'Sheet 1'!H11+'Sheet 1'!H23+'Sheet 1'!H29+'Sheet 1'!H46</f>
        <v>727</v>
      </c>
      <c r="I31" s="113">
        <f t="shared" si="0"/>
        <v>0.13342503438789546</v>
      </c>
      <c r="J31" s="120">
        <f>+[1]Sheet1!J13+[1]Sheet1!J24+[1]Sheet1!J28+[1]Sheet1!J44+[1]Sheet1!J18</f>
        <v>597</v>
      </c>
      <c r="K31" s="119">
        <f>+[1]Sheet1!K13+[1]Sheet1!K24+[1]Sheet1!K28+[1]Sheet1!K44+[1]Sheet1!K18</f>
        <v>736</v>
      </c>
      <c r="L31" s="119">
        <f>+[1]Sheet1!L13+[1]Sheet1!L24+[1]Sheet1!L29+[1]Sheet1!L44</f>
        <v>708</v>
      </c>
      <c r="M31" s="118">
        <f>+[1]Sheet1!M13+[1]Sheet1!M24+[1]Sheet1!M29+[1]Sheet1!M44</f>
        <v>790</v>
      </c>
    </row>
    <row r="32" spans="1:14" x14ac:dyDescent="0.25">
      <c r="A32" s="117" t="s">
        <v>62</v>
      </c>
      <c r="B32" s="116">
        <v>6093</v>
      </c>
      <c r="C32" s="116">
        <v>6080</v>
      </c>
      <c r="D32" s="116">
        <v>5975</v>
      </c>
      <c r="E32" s="115">
        <v>5928</v>
      </c>
      <c r="F32" s="115">
        <v>8238</v>
      </c>
      <c r="G32" s="115">
        <f>'Sheet 1'!G7+'Sheet 1'!G22+'Sheet 1'!G27+'Sheet 1'!G31+'Sheet 1'!G36+'Sheet 1'!G40+'Sheet 1'!G46+'Sheet 1'!G47+'Sheet 1'!G51+G7</f>
        <v>8320</v>
      </c>
      <c r="H32" s="114">
        <v>6199</v>
      </c>
      <c r="I32" s="113">
        <f t="shared" si="0"/>
        <v>0.32892402000322635</v>
      </c>
      <c r="J32" s="120">
        <f>+[1]Sheet1!J9+[1]Sheet1!J27+[1]Sheet1!J31+[1]Sheet1!J33+[1]Sheet1!J35+[1]Sheet2!J7+J15</f>
        <v>5684</v>
      </c>
      <c r="K32" s="119">
        <f>+[1]Sheet1!K9+[1]Sheet1!K27+[1]Sheet1!K31+[1]Sheet1!K33+[1]Sheet1!K35+[1]Sheet2!K7+K15</f>
        <v>5208</v>
      </c>
      <c r="L32" s="119">
        <f>+[1]Sheet1!L9+[1]Sheet1!L27+[1]Sheet1!L31+[1]Sheet1!L33+[1]Sheet1!L35+[1]Sheet2!L7+L15</f>
        <v>6421</v>
      </c>
      <c r="M32" s="118">
        <f>+[1]Sheet1!M9+[1]Sheet1!M27+[1]Sheet1!M31+[1]Sheet1!M33+[1]Sheet1!M35+[1]Sheet2!M7+M15</f>
        <v>6120</v>
      </c>
    </row>
    <row r="33" spans="1:13" x14ac:dyDescent="0.25">
      <c r="A33" s="117" t="s">
        <v>61</v>
      </c>
      <c r="B33" s="116">
        <v>4121</v>
      </c>
      <c r="C33" s="116">
        <v>4104</v>
      </c>
      <c r="D33" s="116">
        <v>4082</v>
      </c>
      <c r="E33" s="115">
        <v>3974</v>
      </c>
      <c r="F33" s="115">
        <v>1049</v>
      </c>
      <c r="G33" s="115">
        <f>'Sheet 1'!G19+'Sheet 1'!G10</f>
        <v>1112</v>
      </c>
      <c r="H33" s="114">
        <f>'Sheet 1'!H10+'Sheet 1'!H19+'Sheet 1'!H22+'Sheet 1'!H40</f>
        <v>4144</v>
      </c>
      <c r="I33" s="113">
        <f t="shared" si="0"/>
        <v>-0.74686293436293438</v>
      </c>
      <c r="J33" s="112">
        <f>+[1]Sheet1!J12+[1]Sheet1!J20+[1]Sheet1!J23+[1]Sheet1!J38</f>
        <v>4034</v>
      </c>
      <c r="K33" s="111">
        <f>+[1]Sheet1!K12+[1]Sheet1!K20+[1]Sheet1!K23+[1]Sheet1!K38</f>
        <v>4146</v>
      </c>
      <c r="L33" s="111">
        <f>+[1]Sheet1!L12+[1]Sheet1!L20+[1]Sheet1!L23+[1]Sheet1!L38</f>
        <v>4194</v>
      </c>
      <c r="M33" s="110">
        <f>+[1]Sheet1!M12+[1]Sheet1!M20+[1]Sheet1!M23+[1]Sheet1!M38</f>
        <v>4127</v>
      </c>
    </row>
    <row r="34" spans="1:13" ht="15.75" thickBot="1" x14ac:dyDescent="0.3">
      <c r="A34" s="109" t="s">
        <v>60</v>
      </c>
      <c r="B34" s="108">
        <v>478</v>
      </c>
      <c r="C34" s="108">
        <v>490</v>
      </c>
      <c r="D34" s="108">
        <v>489</v>
      </c>
      <c r="E34" s="107">
        <v>472</v>
      </c>
      <c r="F34" s="107">
        <v>914</v>
      </c>
      <c r="G34" s="107">
        <f>'Sheet 1'!G12+'Sheet 1'!G13+'Sheet 1'!G24+'Sheet 1'!G37+'Sheet 1'!G41+'Sheet 1'!G43+'Sheet 1'!G49+'Sheet 1'!G50</f>
        <v>798</v>
      </c>
      <c r="H34" s="106">
        <f>'Sheet 1'!H12+'Sheet 1'!H41+'Sheet 1'!H43+'Sheet 1'!H50</f>
        <v>418</v>
      </c>
      <c r="I34" s="105">
        <f t="shared" si="0"/>
        <v>1.1866028708133971</v>
      </c>
      <c r="J34" s="104">
        <f>+[1]Sheet1!J14+[1]Sheet1!J17+[1]Sheet1!J39+[1]Sheet1!J41+[1]Sheet1!J45+[1]Sheet1!J40</f>
        <v>292</v>
      </c>
      <c r="K34" s="103">
        <f>+[1]Sheet1!K14+[1]Sheet1!K17+[1]Sheet1!K39+[1]Sheet1!K41+[1]Sheet1!K45+[1]Sheet1!K40</f>
        <v>430</v>
      </c>
      <c r="L34" s="103">
        <f>+[1]Sheet1!L14+[1]Sheet1!L17+[1]Sheet1!L39+[1]Sheet1!L41+[1]Sheet1!L45+[1]Sheet1!L40</f>
        <v>323</v>
      </c>
      <c r="M34" s="102">
        <f>+[1]Sheet1!M14+[1]Sheet1!M17+[1]Sheet1!M39+[1]Sheet1!M41+[1]Sheet1!M45+[1]Sheet1!M40</f>
        <v>480</v>
      </c>
    </row>
    <row r="35" spans="1:13" x14ac:dyDescent="0.25">
      <c r="A35" s="101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</row>
    <row r="36" spans="1:13" x14ac:dyDescent="0.25">
      <c r="A36" s="101" t="s">
        <v>59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</row>
    <row r="37" spans="1:13" x14ac:dyDescent="0.25">
      <c r="A37" s="101" t="s">
        <v>58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</row>
    <row r="38" spans="1:13" x14ac:dyDescent="0.25">
      <c r="A38" s="101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50"/>
  <sheetViews>
    <sheetView showGridLines="0" zoomScaleNormal="100" workbookViewId="0">
      <selection activeCell="N9" sqref="N9"/>
    </sheetView>
  </sheetViews>
  <sheetFormatPr defaultColWidth="9.140625" defaultRowHeight="15" x14ac:dyDescent="0.25"/>
  <cols>
    <col min="1" max="1" width="29.85546875" style="98" customWidth="1"/>
    <col min="2" max="2" width="7.42578125" style="99" customWidth="1"/>
    <col min="3" max="4" width="7.5703125" style="99" customWidth="1"/>
    <col min="5" max="5" width="8" style="99" customWidth="1"/>
    <col min="6" max="6" width="8.28515625" style="99" customWidth="1"/>
    <col min="7" max="7" width="8.5703125" style="98" customWidth="1"/>
    <col min="8" max="8" width="8.28515625" style="98" customWidth="1"/>
    <col min="9" max="9" width="8.85546875" style="98" customWidth="1"/>
    <col min="10" max="16384" width="9.140625" style="98"/>
  </cols>
  <sheetData>
    <row r="2" spans="1:9" ht="15.75" thickBot="1" x14ac:dyDescent="0.3">
      <c r="A2" s="343" t="s">
        <v>94</v>
      </c>
      <c r="B2" s="343"/>
      <c r="C2" s="343"/>
      <c r="D2" s="343"/>
      <c r="E2" s="343"/>
      <c r="F2" s="343"/>
      <c r="G2" s="343"/>
      <c r="H2" s="343"/>
      <c r="I2" s="343"/>
    </row>
    <row r="3" spans="1:9" ht="15" customHeight="1" thickBot="1" x14ac:dyDescent="0.3">
      <c r="A3" s="199"/>
      <c r="B3" s="198" t="s">
        <v>54</v>
      </c>
      <c r="C3" s="198" t="s">
        <v>53</v>
      </c>
      <c r="D3" s="198" t="s">
        <v>52</v>
      </c>
      <c r="E3" s="198" t="s">
        <v>51</v>
      </c>
      <c r="F3" s="233" t="s">
        <v>50</v>
      </c>
      <c r="G3" s="232" t="s">
        <v>121</v>
      </c>
      <c r="H3" s="344" t="s">
        <v>122</v>
      </c>
      <c r="I3" s="345"/>
    </row>
    <row r="4" spans="1:9" x14ac:dyDescent="0.25">
      <c r="A4" s="114" t="s">
        <v>93</v>
      </c>
      <c r="B4" s="231">
        <v>335</v>
      </c>
      <c r="C4" s="231">
        <v>346</v>
      </c>
      <c r="D4" s="231">
        <v>274</v>
      </c>
      <c r="E4" s="231">
        <v>261</v>
      </c>
      <c r="F4" s="230">
        <v>342</v>
      </c>
      <c r="G4" s="313">
        <v>245</v>
      </c>
      <c r="H4" s="229">
        <v>320</v>
      </c>
      <c r="I4" s="228">
        <f>(G4-H4)/H4</f>
        <v>-0.234375</v>
      </c>
    </row>
    <row r="5" spans="1:9" x14ac:dyDescent="0.25">
      <c r="A5" s="114"/>
      <c r="B5" s="116"/>
      <c r="C5" s="116"/>
      <c r="D5" s="115"/>
      <c r="E5" s="115"/>
      <c r="F5" s="167"/>
      <c r="G5" s="227"/>
      <c r="H5" s="110"/>
      <c r="I5" s="128"/>
    </row>
    <row r="6" spans="1:9" x14ac:dyDescent="0.25">
      <c r="A6" s="114" t="s">
        <v>92</v>
      </c>
      <c r="B6" s="116">
        <f t="shared" ref="B6:G6" si="0">B8+B12+B14</f>
        <v>419</v>
      </c>
      <c r="C6" s="116">
        <f t="shared" si="0"/>
        <v>465</v>
      </c>
      <c r="D6" s="115">
        <f t="shared" si="0"/>
        <v>437</v>
      </c>
      <c r="E6" s="115">
        <f t="shared" si="0"/>
        <v>475</v>
      </c>
      <c r="F6" s="167">
        <f t="shared" si="0"/>
        <v>462</v>
      </c>
      <c r="G6" s="314">
        <f t="shared" si="0"/>
        <v>399</v>
      </c>
      <c r="H6" s="110">
        <v>393</v>
      </c>
      <c r="I6" s="113">
        <f>(G6-H6)/H6</f>
        <v>1.5267175572519083E-2</v>
      </c>
    </row>
    <row r="7" spans="1:9" x14ac:dyDescent="0.25">
      <c r="A7" s="114"/>
      <c r="B7" s="116"/>
      <c r="C7" s="116"/>
      <c r="D7" s="115"/>
      <c r="E7" s="115"/>
      <c r="F7" s="167"/>
      <c r="G7" s="226"/>
      <c r="H7" s="110"/>
      <c r="I7" s="128"/>
    </row>
    <row r="8" spans="1:9" x14ac:dyDescent="0.25">
      <c r="A8" s="114" t="s">
        <v>82</v>
      </c>
      <c r="B8" s="116">
        <v>178</v>
      </c>
      <c r="C8" s="116">
        <v>224</v>
      </c>
      <c r="D8" s="115">
        <v>173</v>
      </c>
      <c r="E8" s="115">
        <v>201</v>
      </c>
      <c r="F8" s="167">
        <v>201</v>
      </c>
      <c r="G8" s="227">
        <f>SUM(G9:G10)</f>
        <v>169</v>
      </c>
      <c r="H8" s="110">
        <v>143</v>
      </c>
      <c r="I8" s="113">
        <f>(G8-H8)/H8</f>
        <v>0.18181818181818182</v>
      </c>
    </row>
    <row r="9" spans="1:9" x14ac:dyDescent="0.25">
      <c r="A9" s="114" t="s">
        <v>87</v>
      </c>
      <c r="B9" s="225">
        <v>164</v>
      </c>
      <c r="C9" s="225">
        <v>210</v>
      </c>
      <c r="D9" s="224">
        <v>167</v>
      </c>
      <c r="E9" s="224">
        <v>192</v>
      </c>
      <c r="F9" s="223">
        <v>192</v>
      </c>
      <c r="G9" s="222">
        <v>161</v>
      </c>
      <c r="H9" s="221">
        <v>134</v>
      </c>
      <c r="I9" s="113">
        <f>(G9-H9)/H9</f>
        <v>0.20149253731343283</v>
      </c>
    </row>
    <row r="10" spans="1:9" x14ac:dyDescent="0.25">
      <c r="A10" s="114" t="s">
        <v>80</v>
      </c>
      <c r="B10" s="225">
        <v>14</v>
      </c>
      <c r="C10" s="225">
        <v>14</v>
      </c>
      <c r="D10" s="224">
        <v>6</v>
      </c>
      <c r="E10" s="224">
        <v>9</v>
      </c>
      <c r="F10" s="223">
        <v>9</v>
      </c>
      <c r="G10" s="222">
        <v>8</v>
      </c>
      <c r="H10" s="221">
        <v>9</v>
      </c>
      <c r="I10" s="113">
        <f>(G10-H10)/H10</f>
        <v>-0.1111111111111111</v>
      </c>
    </row>
    <row r="11" spans="1:9" x14ac:dyDescent="0.25">
      <c r="A11" s="114"/>
      <c r="B11" s="116"/>
      <c r="C11" s="116"/>
      <c r="D11" s="115"/>
      <c r="E11" s="115"/>
      <c r="F11" s="167"/>
      <c r="G11" s="226"/>
      <c r="H11" s="110"/>
      <c r="I11" s="128"/>
    </row>
    <row r="12" spans="1:9" x14ac:dyDescent="0.25">
      <c r="A12" s="114" t="s">
        <v>91</v>
      </c>
      <c r="B12" s="225">
        <v>218</v>
      </c>
      <c r="C12" s="225">
        <v>224</v>
      </c>
      <c r="D12" s="224">
        <v>244</v>
      </c>
      <c r="E12" s="224">
        <v>235</v>
      </c>
      <c r="F12" s="223">
        <v>229</v>
      </c>
      <c r="G12" s="222">
        <v>215</v>
      </c>
      <c r="H12" s="221">
        <v>227</v>
      </c>
      <c r="I12" s="113">
        <f>(G12-H12)/H12</f>
        <v>-5.2863436123348019E-2</v>
      </c>
    </row>
    <row r="13" spans="1:9" x14ac:dyDescent="0.25">
      <c r="A13" s="114"/>
      <c r="B13" s="225"/>
      <c r="C13" s="225"/>
      <c r="D13" s="224"/>
      <c r="E13" s="224"/>
      <c r="F13" s="223"/>
      <c r="G13" s="222"/>
      <c r="H13" s="221"/>
      <c r="I13" s="113"/>
    </row>
    <row r="14" spans="1:9" ht="15.75" thickBot="1" x14ac:dyDescent="0.3">
      <c r="A14" s="106" t="s">
        <v>90</v>
      </c>
      <c r="B14" s="220">
        <v>23</v>
      </c>
      <c r="C14" s="220">
        <v>17</v>
      </c>
      <c r="D14" s="219">
        <v>20</v>
      </c>
      <c r="E14" s="219">
        <v>39</v>
      </c>
      <c r="F14" s="218">
        <v>32</v>
      </c>
      <c r="G14" s="217">
        <v>15</v>
      </c>
      <c r="H14" s="216">
        <v>23</v>
      </c>
      <c r="I14" s="105">
        <f>(G14-H14)/H14</f>
        <v>-0.34782608695652173</v>
      </c>
    </row>
    <row r="15" spans="1:9" x14ac:dyDescent="0.25">
      <c r="A15" s="101"/>
      <c r="B15" s="100"/>
      <c r="C15" s="100"/>
      <c r="D15" s="100"/>
      <c r="E15" s="100"/>
      <c r="F15" s="100"/>
      <c r="G15" s="101"/>
      <c r="H15" s="101"/>
      <c r="I15" s="101"/>
    </row>
    <row r="16" spans="1:9" x14ac:dyDescent="0.25">
      <c r="A16" s="101"/>
      <c r="B16" s="100"/>
      <c r="C16" s="100"/>
      <c r="D16" s="100"/>
      <c r="E16" s="100"/>
      <c r="F16" s="100"/>
      <c r="G16" s="101"/>
      <c r="H16" s="101"/>
      <c r="I16" s="101"/>
    </row>
    <row r="17" spans="1:17" x14ac:dyDescent="0.25">
      <c r="A17" s="214" t="s">
        <v>89</v>
      </c>
      <c r="B17" s="215"/>
      <c r="C17" s="215"/>
      <c r="D17" s="215"/>
      <c r="E17" s="215"/>
      <c r="F17" s="215"/>
      <c r="G17" s="214"/>
      <c r="H17" s="101"/>
      <c r="I17" s="101"/>
    </row>
    <row r="18" spans="1:17" x14ac:dyDescent="0.25">
      <c r="A18" s="101"/>
      <c r="B18" s="100"/>
      <c r="C18" s="100"/>
      <c r="D18" s="100"/>
      <c r="E18" s="100"/>
      <c r="F18" s="100"/>
      <c r="G18" s="101"/>
      <c r="H18" s="101"/>
      <c r="I18" s="101"/>
    </row>
    <row r="19" spans="1:17" x14ac:dyDescent="0.25">
      <c r="A19" s="101"/>
      <c r="B19" s="100"/>
      <c r="C19" s="100"/>
      <c r="D19" s="100"/>
      <c r="E19" s="100"/>
      <c r="F19" s="100"/>
      <c r="G19" s="101"/>
      <c r="H19" s="101"/>
      <c r="I19" s="101"/>
    </row>
    <row r="20" spans="1:17" x14ac:dyDescent="0.25">
      <c r="A20" s="346" t="s">
        <v>88</v>
      </c>
      <c r="B20" s="346"/>
      <c r="C20" s="346"/>
      <c r="D20" s="346"/>
      <c r="E20" s="346"/>
      <c r="F20" s="346"/>
      <c r="G20" s="101"/>
      <c r="H20" s="213"/>
      <c r="I20" s="213"/>
      <c r="J20" s="213"/>
      <c r="K20" s="213"/>
      <c r="L20" s="213"/>
      <c r="M20" s="213"/>
      <c r="N20" s="213"/>
      <c r="O20" s="213"/>
      <c r="P20" s="213"/>
      <c r="Q20" s="193"/>
    </row>
    <row r="21" spans="1:17" ht="15.75" thickBot="1" x14ac:dyDescent="0.3">
      <c r="A21" s="212"/>
      <c r="B21" s="100"/>
      <c r="C21" s="100"/>
      <c r="D21" s="100"/>
      <c r="E21" s="100"/>
      <c r="F21" s="100"/>
      <c r="G21" s="101"/>
      <c r="H21" s="101"/>
      <c r="I21" s="101"/>
    </row>
    <row r="22" spans="1:17" x14ac:dyDescent="0.25">
      <c r="A22" s="211"/>
      <c r="B22" s="210">
        <v>2020</v>
      </c>
      <c r="C22" s="210">
        <v>2021</v>
      </c>
      <c r="D22" s="210">
        <v>2022</v>
      </c>
      <c r="E22" s="209">
        <v>2023</v>
      </c>
      <c r="F22" s="209">
        <v>2024</v>
      </c>
    </row>
    <row r="23" spans="1:17" x14ac:dyDescent="0.25">
      <c r="A23" s="208" t="s">
        <v>84</v>
      </c>
      <c r="B23" s="123">
        <v>5624</v>
      </c>
      <c r="C23" s="123">
        <v>4133</v>
      </c>
      <c r="D23" s="207">
        <v>5190</v>
      </c>
      <c r="E23" s="191">
        <v>5551</v>
      </c>
      <c r="F23" s="191">
        <v>4621</v>
      </c>
    </row>
    <row r="24" spans="1:17" x14ac:dyDescent="0.25">
      <c r="A24" s="206"/>
      <c r="B24" s="123"/>
      <c r="C24" s="123"/>
      <c r="D24" s="123"/>
      <c r="E24" s="191"/>
      <c r="F24" s="191"/>
    </row>
    <row r="25" spans="1:17" x14ac:dyDescent="0.25">
      <c r="A25" s="205" t="s">
        <v>83</v>
      </c>
      <c r="B25" s="123">
        <f>SUM(B27+B31+B33)</f>
        <v>8090</v>
      </c>
      <c r="C25" s="123">
        <f>SUM(C27+C31+C33)</f>
        <v>8592</v>
      </c>
      <c r="D25" s="123">
        <f>SUM(D27+D31+D33)</f>
        <v>5491</v>
      </c>
      <c r="E25" s="191">
        <f>SUM(E27+E31+E33)</f>
        <v>4434</v>
      </c>
      <c r="F25" s="191">
        <f>SUM(F27+F31+F33)</f>
        <v>5702</v>
      </c>
    </row>
    <row r="26" spans="1:17" x14ac:dyDescent="0.25">
      <c r="A26" s="206"/>
      <c r="B26" s="123"/>
      <c r="C26" s="123"/>
      <c r="D26" s="123"/>
      <c r="E26" s="191"/>
      <c r="F26" s="191"/>
    </row>
    <row r="27" spans="1:17" x14ac:dyDescent="0.25">
      <c r="A27" s="206" t="s">
        <v>82</v>
      </c>
      <c r="B27" s="123">
        <f>SUM(B28:B29)</f>
        <v>2587</v>
      </c>
      <c r="C27" s="123">
        <f>SUM(C28:C29)</f>
        <v>1810</v>
      </c>
      <c r="D27" s="123">
        <f>SUM(D28:D29)</f>
        <v>1605</v>
      </c>
      <c r="E27" s="191">
        <f>SUM(E28:E29)</f>
        <v>2125</v>
      </c>
      <c r="F27" s="191">
        <f>SUM(F28:F29)</f>
        <v>2296</v>
      </c>
    </row>
    <row r="28" spans="1:17" x14ac:dyDescent="0.25">
      <c r="A28" s="206" t="s">
        <v>87</v>
      </c>
      <c r="B28" s="123">
        <v>2433</v>
      </c>
      <c r="C28" s="123">
        <v>1705</v>
      </c>
      <c r="D28" s="123">
        <v>1506</v>
      </c>
      <c r="E28" s="191">
        <v>2032</v>
      </c>
      <c r="F28" s="191">
        <v>2177</v>
      </c>
    </row>
    <row r="29" spans="1:17" x14ac:dyDescent="0.25">
      <c r="A29" s="206" t="s">
        <v>80</v>
      </c>
      <c r="B29" s="123">
        <v>154</v>
      </c>
      <c r="C29" s="123">
        <v>105</v>
      </c>
      <c r="D29" s="123">
        <v>99</v>
      </c>
      <c r="E29" s="191">
        <v>93</v>
      </c>
      <c r="F29" s="191">
        <v>119</v>
      </c>
    </row>
    <row r="30" spans="1:17" x14ac:dyDescent="0.25">
      <c r="A30" s="206"/>
      <c r="B30" s="123"/>
      <c r="C30" s="123"/>
      <c r="D30" s="123"/>
      <c r="E30" s="191"/>
      <c r="F30" s="191"/>
    </row>
    <row r="31" spans="1:17" x14ac:dyDescent="0.25">
      <c r="A31" s="205" t="s">
        <v>79</v>
      </c>
      <c r="B31" s="123">
        <v>4375</v>
      </c>
      <c r="C31" s="123">
        <v>6059</v>
      </c>
      <c r="D31" s="123">
        <v>3147</v>
      </c>
      <c r="E31" s="191">
        <v>1601</v>
      </c>
      <c r="F31" s="191">
        <v>2877</v>
      </c>
    </row>
    <row r="32" spans="1:17" x14ac:dyDescent="0.25">
      <c r="A32" s="204"/>
      <c r="B32" s="203"/>
      <c r="C32" s="203"/>
      <c r="D32" s="203"/>
      <c r="E32" s="191"/>
      <c r="F32" s="191"/>
    </row>
    <row r="33" spans="1:13" ht="15.75" thickBot="1" x14ac:dyDescent="0.3">
      <c r="A33" s="202" t="s">
        <v>86</v>
      </c>
      <c r="B33" s="201">
        <v>1128</v>
      </c>
      <c r="C33" s="201">
        <v>723</v>
      </c>
      <c r="D33" s="201">
        <v>739</v>
      </c>
      <c r="E33" s="188">
        <v>708</v>
      </c>
      <c r="F33" s="188">
        <v>529</v>
      </c>
    </row>
    <row r="34" spans="1:13" x14ac:dyDescent="0.25">
      <c r="A34" s="169"/>
      <c r="B34" s="200"/>
      <c r="C34" s="200"/>
      <c r="D34" s="200"/>
      <c r="E34" s="200"/>
      <c r="F34" s="200"/>
    </row>
    <row r="35" spans="1:13" x14ac:dyDescent="0.25">
      <c r="A35" s="169"/>
      <c r="B35" s="200"/>
      <c r="C35" s="200"/>
      <c r="D35" s="200"/>
      <c r="E35" s="200"/>
      <c r="F35" s="200"/>
    </row>
    <row r="38" spans="1:13" ht="15.75" thickBot="1" x14ac:dyDescent="0.3">
      <c r="A38" s="343" t="s">
        <v>85</v>
      </c>
      <c r="B38" s="343"/>
      <c r="C38" s="343"/>
      <c r="D38" s="343"/>
      <c r="E38" s="343"/>
      <c r="F38" s="343"/>
    </row>
    <row r="39" spans="1:13" x14ac:dyDescent="0.25">
      <c r="A39" s="199"/>
      <c r="B39" s="198">
        <v>2020</v>
      </c>
      <c r="C39" s="198">
        <v>2021</v>
      </c>
      <c r="D39" s="198">
        <v>2022</v>
      </c>
      <c r="E39" s="197">
        <v>2023</v>
      </c>
      <c r="F39" s="197">
        <v>2024</v>
      </c>
    </row>
    <row r="40" spans="1:13" x14ac:dyDescent="0.25">
      <c r="A40" s="114" t="s">
        <v>84</v>
      </c>
      <c r="B40" s="196">
        <v>3997</v>
      </c>
      <c r="C40" s="196">
        <v>4581</v>
      </c>
      <c r="D40" s="196">
        <v>5520</v>
      </c>
      <c r="E40" s="195">
        <v>5508</v>
      </c>
      <c r="F40" s="195">
        <v>3729</v>
      </c>
    </row>
    <row r="41" spans="1:13" x14ac:dyDescent="0.25">
      <c r="A41" s="114"/>
      <c r="B41" s="116"/>
      <c r="C41" s="116"/>
      <c r="D41" s="116"/>
      <c r="E41" s="191"/>
      <c r="F41" s="191"/>
    </row>
    <row r="42" spans="1:13" x14ac:dyDescent="0.25">
      <c r="A42" s="192" t="s">
        <v>83</v>
      </c>
      <c r="B42" s="116">
        <f>SUM(B44+B48+B50)</f>
        <v>9748</v>
      </c>
      <c r="C42" s="116">
        <f>SUM(C44+C48+C50)</f>
        <v>4798</v>
      </c>
      <c r="D42" s="116">
        <f>SUM(D44+D48+D50)</f>
        <v>5293</v>
      </c>
      <c r="E42" s="191">
        <v>5640</v>
      </c>
      <c r="F42" s="191">
        <f>F44+F48+F50</f>
        <v>5428</v>
      </c>
      <c r="H42" s="193"/>
      <c r="I42" s="193"/>
      <c r="J42" s="193"/>
      <c r="K42" s="193"/>
    </row>
    <row r="43" spans="1:13" x14ac:dyDescent="0.25">
      <c r="A43" s="114"/>
      <c r="B43" s="116"/>
      <c r="C43" s="116"/>
      <c r="D43" s="116"/>
      <c r="E43" s="191"/>
      <c r="F43" s="191"/>
    </row>
    <row r="44" spans="1:13" x14ac:dyDescent="0.25">
      <c r="A44" s="114" t="s">
        <v>82</v>
      </c>
      <c r="B44" s="116">
        <f>SUM(B45:B46)</f>
        <v>2554</v>
      </c>
      <c r="C44" s="116">
        <f>SUM(C45:C46)</f>
        <v>1399</v>
      </c>
      <c r="D44" s="116">
        <f>SUM(D45:D46)</f>
        <v>1825</v>
      </c>
      <c r="E44" s="191">
        <f>SUM(E45:E46)</f>
        <v>2240</v>
      </c>
      <c r="F44" s="191">
        <f>SUM(F45:F46)</f>
        <v>2323</v>
      </c>
      <c r="H44" s="194"/>
      <c r="I44" s="194"/>
      <c r="J44" s="194"/>
      <c r="K44" s="194"/>
      <c r="L44" s="194"/>
      <c r="M44" s="194"/>
    </row>
    <row r="45" spans="1:13" x14ac:dyDescent="0.25">
      <c r="A45" s="114" t="s">
        <v>81</v>
      </c>
      <c r="B45" s="116">
        <v>2402</v>
      </c>
      <c r="C45" s="116">
        <v>1310</v>
      </c>
      <c r="D45" s="116">
        <v>1721</v>
      </c>
      <c r="E45" s="191">
        <v>2148</v>
      </c>
      <c r="F45" s="191">
        <v>2202</v>
      </c>
      <c r="H45" s="194"/>
      <c r="I45" s="194"/>
      <c r="J45" s="194"/>
      <c r="K45" s="194"/>
      <c r="L45" s="194"/>
    </row>
    <row r="46" spans="1:13" x14ac:dyDescent="0.25">
      <c r="A46" s="114" t="s">
        <v>80</v>
      </c>
      <c r="B46" s="116">
        <v>152</v>
      </c>
      <c r="C46" s="116">
        <v>89</v>
      </c>
      <c r="D46" s="116">
        <v>104</v>
      </c>
      <c r="E46" s="191">
        <v>92</v>
      </c>
      <c r="F46" s="191">
        <v>121</v>
      </c>
      <c r="H46" s="193"/>
      <c r="I46" s="193"/>
      <c r="J46" s="193"/>
      <c r="K46" s="193"/>
      <c r="L46" s="193"/>
      <c r="M46" s="193"/>
    </row>
    <row r="47" spans="1:13" x14ac:dyDescent="0.25">
      <c r="A47" s="114"/>
      <c r="B47" s="116"/>
      <c r="C47" s="116"/>
      <c r="D47" s="116"/>
      <c r="E47" s="191"/>
      <c r="F47" s="191"/>
    </row>
    <row r="48" spans="1:13" x14ac:dyDescent="0.25">
      <c r="A48" s="192" t="s">
        <v>79</v>
      </c>
      <c r="B48" s="116">
        <v>6330</v>
      </c>
      <c r="C48" s="116">
        <v>2725</v>
      </c>
      <c r="D48" s="116">
        <v>2683</v>
      </c>
      <c r="E48" s="191">
        <v>2698</v>
      </c>
      <c r="F48" s="191">
        <v>2763</v>
      </c>
    </row>
    <row r="49" spans="1:6" x14ac:dyDescent="0.25">
      <c r="A49" s="114"/>
      <c r="B49" s="116"/>
      <c r="C49" s="116"/>
      <c r="D49" s="116"/>
      <c r="E49" s="191"/>
      <c r="F49" s="191"/>
    </row>
    <row r="50" spans="1:6" ht="15.75" thickBot="1" x14ac:dyDescent="0.3">
      <c r="A50" s="190" t="s">
        <v>78</v>
      </c>
      <c r="B50" s="189">
        <v>864</v>
      </c>
      <c r="C50" s="189">
        <v>674</v>
      </c>
      <c r="D50" s="189">
        <v>785</v>
      </c>
      <c r="E50" s="188">
        <v>702</v>
      </c>
      <c r="F50" s="188">
        <v>342</v>
      </c>
    </row>
  </sheetData>
  <mergeCells count="4">
    <mergeCell ref="A2:I2"/>
    <mergeCell ref="H3:I3"/>
    <mergeCell ref="A20:F20"/>
    <mergeCell ref="A38:F38"/>
  </mergeCells>
  <printOptions horizontalCentered="1" verticalCentered="1"/>
  <pageMargins left="0.75" right="0.75" top="1" bottom="1" header="0.5" footer="0.5"/>
  <pageSetup scale="75"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8"/>
  <sheetViews>
    <sheetView showGridLines="0" tabSelected="1" zoomScaleNormal="100" workbookViewId="0">
      <selection activeCell="P9" sqref="P9"/>
    </sheetView>
  </sheetViews>
  <sheetFormatPr defaultRowHeight="12" x14ac:dyDescent="0.2"/>
  <cols>
    <col min="1" max="1" width="10.28515625" style="234" customWidth="1"/>
    <col min="2" max="2" width="14" style="234" customWidth="1"/>
    <col min="3" max="3" width="16" style="234" customWidth="1"/>
    <col min="4" max="4" width="11.140625" style="234" customWidth="1"/>
    <col min="5" max="5" width="10.7109375" style="234" customWidth="1"/>
    <col min="6" max="6" width="9.140625" style="234"/>
    <col min="7" max="7" width="10.7109375" style="234" customWidth="1"/>
    <col min="8" max="8" width="9.140625" style="234" customWidth="1"/>
    <col min="9" max="9" width="9.5703125" style="234" customWidth="1"/>
    <col min="10" max="10" width="10.85546875" style="234" customWidth="1"/>
    <col min="11" max="11" width="7.85546875" style="234" customWidth="1"/>
    <col min="12" max="16384" width="9.140625" style="234"/>
  </cols>
  <sheetData>
    <row r="1" spans="1:11" ht="16.5" thickTop="1" x14ac:dyDescent="0.25">
      <c r="A1" s="305" t="s">
        <v>117</v>
      </c>
      <c r="B1" s="304"/>
      <c r="C1" s="304"/>
      <c r="D1" s="304"/>
      <c r="E1" s="304"/>
      <c r="F1" s="304"/>
      <c r="G1" s="304"/>
      <c r="H1" s="304"/>
      <c r="I1" s="304"/>
      <c r="J1" s="304"/>
      <c r="K1" s="303"/>
    </row>
    <row r="2" spans="1:11" ht="15.75" x14ac:dyDescent="0.25">
      <c r="A2" s="302" t="s">
        <v>116</v>
      </c>
      <c r="B2" s="236"/>
      <c r="C2" s="236"/>
      <c r="D2" s="236"/>
      <c r="E2" s="236"/>
      <c r="F2" s="236"/>
      <c r="G2" s="236"/>
      <c r="H2" s="236"/>
      <c r="I2" s="236"/>
      <c r="J2" s="236"/>
      <c r="K2" s="235"/>
    </row>
    <row r="3" spans="1:11" ht="13.5" thickBot="1" x14ac:dyDescent="0.25">
      <c r="A3" s="246"/>
      <c r="B3" s="247"/>
      <c r="C3" s="247"/>
      <c r="D3" s="247"/>
      <c r="E3" s="247"/>
      <c r="F3" s="247"/>
      <c r="G3" s="247"/>
      <c r="H3" s="247"/>
      <c r="I3" s="247"/>
      <c r="J3" s="247"/>
      <c r="K3" s="242"/>
    </row>
    <row r="4" spans="1:11" ht="15" thickTop="1" x14ac:dyDescent="0.2">
      <c r="A4" s="301" t="s">
        <v>115</v>
      </c>
      <c r="B4" s="236"/>
      <c r="C4" s="300"/>
      <c r="D4" s="299"/>
      <c r="E4" s="299"/>
      <c r="F4" s="299"/>
      <c r="G4" s="299"/>
      <c r="H4" s="299"/>
      <c r="I4" s="298"/>
      <c r="J4" s="236"/>
      <c r="K4" s="235"/>
    </row>
    <row r="5" spans="1:11" ht="16.5" customHeight="1" thickBot="1" x14ac:dyDescent="0.25">
      <c r="A5" s="297" t="s">
        <v>118</v>
      </c>
      <c r="B5" s="236"/>
      <c r="C5" s="296"/>
      <c r="D5" s="295"/>
      <c r="E5" s="295"/>
      <c r="F5" s="295"/>
      <c r="G5" s="295"/>
      <c r="H5" s="295"/>
      <c r="I5" s="294"/>
      <c r="J5" s="236"/>
      <c r="K5" s="235"/>
    </row>
    <row r="6" spans="1:11" ht="13.5" thickTop="1" x14ac:dyDescent="0.2">
      <c r="A6" s="293" t="s">
        <v>114</v>
      </c>
      <c r="B6" s="247"/>
      <c r="C6" s="247"/>
      <c r="D6" s="247"/>
      <c r="E6" s="247"/>
      <c r="F6" s="247"/>
      <c r="G6" s="247"/>
      <c r="H6" s="247"/>
      <c r="I6" s="247"/>
      <c r="J6" s="247"/>
      <c r="K6" s="242"/>
    </row>
    <row r="7" spans="1:11" ht="15" x14ac:dyDescent="0.25">
      <c r="A7" s="292"/>
      <c r="B7" s="247"/>
      <c r="C7" s="291"/>
      <c r="D7" s="247"/>
      <c r="E7" s="247"/>
      <c r="F7" s="247"/>
      <c r="G7" s="247"/>
      <c r="H7" s="247"/>
      <c r="I7" s="247"/>
      <c r="J7" s="247"/>
      <c r="K7" s="242"/>
    </row>
    <row r="8" spans="1:11" ht="14.25" x14ac:dyDescent="0.2">
      <c r="A8" s="347" t="s">
        <v>119</v>
      </c>
      <c r="B8" s="348"/>
      <c r="C8" s="348"/>
      <c r="D8" s="348"/>
      <c r="E8" s="348"/>
      <c r="F8" s="348"/>
      <c r="G8" s="348"/>
      <c r="H8" s="348"/>
      <c r="I8" s="348"/>
      <c r="J8" s="348"/>
      <c r="K8" s="349"/>
    </row>
    <row r="9" spans="1:11" ht="14.25" x14ac:dyDescent="0.2">
      <c r="A9" s="290"/>
      <c r="B9" s="289"/>
      <c r="C9" s="289"/>
      <c r="D9" s="289"/>
      <c r="E9" s="289"/>
      <c r="F9" s="289"/>
      <c r="G9" s="289"/>
      <c r="H9" s="289"/>
      <c r="I9" s="289"/>
      <c r="J9" s="289"/>
      <c r="K9" s="288"/>
    </row>
    <row r="10" spans="1:11" ht="15" x14ac:dyDescent="0.25">
      <c r="A10" s="287"/>
      <c r="B10" s="286"/>
      <c r="C10" s="286"/>
      <c r="D10" s="286"/>
      <c r="E10" s="286"/>
      <c r="F10" s="286"/>
      <c r="G10" s="286"/>
      <c r="H10" s="286"/>
      <c r="I10" s="286"/>
      <c r="J10" s="286"/>
      <c r="K10" s="285"/>
    </row>
    <row r="11" spans="1:11" ht="15.75" x14ac:dyDescent="0.25">
      <c r="A11" s="255"/>
      <c r="B11" s="350" t="s">
        <v>108</v>
      </c>
      <c r="C11" s="350"/>
      <c r="D11" s="252"/>
      <c r="E11" s="284">
        <v>2024</v>
      </c>
      <c r="F11" s="256"/>
      <c r="G11" s="283">
        <v>2025</v>
      </c>
      <c r="H11" s="350" t="s">
        <v>107</v>
      </c>
      <c r="I11" s="350"/>
      <c r="J11" s="252"/>
      <c r="K11" s="251"/>
    </row>
    <row r="12" spans="1:11" ht="15.75" x14ac:dyDescent="0.25">
      <c r="A12" s="255"/>
      <c r="B12" s="282"/>
      <c r="C12" s="281"/>
      <c r="D12" s="252"/>
      <c r="E12" s="280"/>
      <c r="F12" s="256"/>
      <c r="G12" s="280"/>
      <c r="H12" s="256"/>
      <c r="I12" s="252"/>
      <c r="J12" s="252"/>
      <c r="K12" s="251"/>
    </row>
    <row r="13" spans="1:11" ht="15.75" x14ac:dyDescent="0.25">
      <c r="A13" s="261"/>
      <c r="B13" s="351" t="s">
        <v>113</v>
      </c>
      <c r="C13" s="351"/>
      <c r="D13" s="260"/>
      <c r="E13" s="309">
        <f>'Sheet 1'!H3</f>
        <v>12802</v>
      </c>
      <c r="F13" s="260"/>
      <c r="G13" s="309">
        <f>'Sheet 1'!G3</f>
        <v>12526</v>
      </c>
      <c r="H13" s="262">
        <f>'Sheet 1'!I3</f>
        <v>-2.1559131385720982E-2</v>
      </c>
      <c r="I13" s="256" t="str">
        <f>IF(H13&gt;0,"increase",IF(H13&lt;0,"decrease","No change"))</f>
        <v>decrease</v>
      </c>
      <c r="J13" s="256"/>
      <c r="K13" s="251"/>
    </row>
    <row r="14" spans="1:11" ht="15.75" x14ac:dyDescent="0.25">
      <c r="A14" s="261"/>
      <c r="B14" s="352" t="s">
        <v>112</v>
      </c>
      <c r="C14" s="352"/>
      <c r="D14" s="264"/>
      <c r="E14" s="310">
        <f>'Sheet 1'!H4</f>
        <v>351</v>
      </c>
      <c r="F14" s="264"/>
      <c r="G14" s="310">
        <f>'Sheet 1'!G4</f>
        <v>449</v>
      </c>
      <c r="H14" s="262">
        <f>'Sheet 1'!I4</f>
        <v>0.27920227920227919</v>
      </c>
      <c r="I14" s="256" t="str">
        <f>IF(H14&gt;0,"increase",IF(H14&lt;0,"decrease","No change"))</f>
        <v>increase</v>
      </c>
      <c r="J14" s="256"/>
      <c r="K14" s="251"/>
    </row>
    <row r="15" spans="1:11" ht="15.75" x14ac:dyDescent="0.25">
      <c r="A15" s="261"/>
      <c r="B15" s="352" t="s">
        <v>111</v>
      </c>
      <c r="C15" s="352"/>
      <c r="D15" s="264"/>
      <c r="E15" s="310">
        <f>'Sheet 1'!H5</f>
        <v>11502</v>
      </c>
      <c r="F15" s="264"/>
      <c r="G15" s="310">
        <f>'Sheet 1'!$G$5</f>
        <v>11071</v>
      </c>
      <c r="H15" s="262">
        <f>'Sheet 1'!I5</f>
        <v>-3.7471744044513998E-2</v>
      </c>
      <c r="I15" s="256" t="str">
        <f>IF(H15&gt;0,"increase",IF(H15&lt;0,"decrease","No change"))</f>
        <v>decrease</v>
      </c>
      <c r="J15" s="256"/>
      <c r="K15" s="251"/>
    </row>
    <row r="16" spans="1:11" s="278" customFormat="1" ht="15.75" x14ac:dyDescent="0.25">
      <c r="A16" s="261"/>
      <c r="B16" s="353" t="s">
        <v>110</v>
      </c>
      <c r="C16" s="353"/>
      <c r="D16" s="264"/>
      <c r="E16" s="310">
        <f>'Sheet 2'!H5</f>
        <v>949</v>
      </c>
      <c r="F16" s="264"/>
      <c r="G16" s="310">
        <f>'Sheet 2'!$G$5</f>
        <v>1006</v>
      </c>
      <c r="H16" s="262">
        <f>'Sheet 2'!I5</f>
        <v>6.0063224446786093E-2</v>
      </c>
      <c r="I16" s="256" t="str">
        <f>IF(H16&gt;0,"increase",IF(H16&lt;0,"decrease","No change"))</f>
        <v>increase</v>
      </c>
      <c r="J16" s="256"/>
      <c r="K16" s="251"/>
    </row>
    <row r="17" spans="1:11" s="278" customFormat="1" ht="15.75" x14ac:dyDescent="0.25">
      <c r="A17" s="261"/>
      <c r="B17" s="279"/>
      <c r="C17" s="279"/>
      <c r="D17" s="264"/>
      <c r="E17" s="310"/>
      <c r="F17" s="264"/>
      <c r="G17" s="263"/>
      <c r="H17" s="262"/>
      <c r="I17" s="256"/>
      <c r="J17" s="256"/>
      <c r="K17" s="251"/>
    </row>
    <row r="18" spans="1:11" ht="15.75" x14ac:dyDescent="0.25">
      <c r="A18" s="255"/>
      <c r="B18" s="354"/>
      <c r="C18" s="354"/>
      <c r="D18" s="252"/>
      <c r="E18" s="277"/>
      <c r="F18" s="256"/>
      <c r="G18" s="277"/>
      <c r="H18" s="252"/>
      <c r="I18" s="252"/>
      <c r="J18" s="252"/>
      <c r="K18" s="251"/>
    </row>
    <row r="19" spans="1:11" ht="15.75" x14ac:dyDescent="0.25">
      <c r="A19" s="355" t="s">
        <v>124</v>
      </c>
      <c r="B19" s="356"/>
      <c r="C19" s="356"/>
      <c r="D19" s="356"/>
      <c r="E19" s="356"/>
      <c r="F19" s="356"/>
      <c r="G19" s="356"/>
      <c r="H19" s="356"/>
      <c r="I19" s="356"/>
      <c r="J19" s="356"/>
      <c r="K19" s="357"/>
    </row>
    <row r="20" spans="1:11" ht="15.75" x14ac:dyDescent="0.25">
      <c r="A20" s="272"/>
      <c r="B20" s="271"/>
      <c r="C20" s="271"/>
      <c r="D20" s="271"/>
      <c r="E20" s="271"/>
      <c r="F20" s="271"/>
      <c r="G20" s="271"/>
      <c r="H20" s="271"/>
      <c r="I20" s="271"/>
      <c r="J20" s="271"/>
      <c r="K20" s="270"/>
    </row>
    <row r="21" spans="1:11" ht="15.75" x14ac:dyDescent="0.25">
      <c r="A21" s="255"/>
      <c r="B21" s="252"/>
      <c r="C21" s="252"/>
      <c r="D21" s="252"/>
      <c r="E21" s="276"/>
      <c r="F21" s="259"/>
      <c r="G21" s="276"/>
      <c r="H21" s="256"/>
      <c r="I21" s="252"/>
      <c r="J21" s="252"/>
      <c r="K21" s="251"/>
    </row>
    <row r="22" spans="1:11" ht="15.75" x14ac:dyDescent="0.25">
      <c r="A22" s="255"/>
      <c r="B22" s="350" t="s">
        <v>108</v>
      </c>
      <c r="C22" s="350"/>
      <c r="D22" s="252"/>
      <c r="E22" s="275">
        <v>2024</v>
      </c>
      <c r="F22" s="259"/>
      <c r="G22" s="268">
        <v>2025</v>
      </c>
      <c r="H22" s="350" t="s">
        <v>107</v>
      </c>
      <c r="I22" s="350"/>
      <c r="J22" s="252"/>
      <c r="K22" s="251"/>
    </row>
    <row r="23" spans="1:11" ht="15.75" x14ac:dyDescent="0.25">
      <c r="A23" s="261"/>
      <c r="B23" s="354" t="s">
        <v>109</v>
      </c>
      <c r="C23" s="354"/>
      <c r="D23" s="264"/>
      <c r="E23" s="310">
        <f>'Sheet 3'!H4</f>
        <v>320</v>
      </c>
      <c r="F23" s="264"/>
      <c r="G23" s="310">
        <f>'Sheet 3'!G4</f>
        <v>245</v>
      </c>
      <c r="H23" s="274">
        <f>'Sheet 3'!I4</f>
        <v>-0.234375</v>
      </c>
      <c r="I23" s="273" t="str">
        <f>IF(H23&gt;0,"increase",IF(H23&lt;0,"decrease","No change"))</f>
        <v>decrease</v>
      </c>
      <c r="J23" s="252"/>
      <c r="K23" s="251"/>
    </row>
    <row r="24" spans="1:11" ht="15.75" x14ac:dyDescent="0.25">
      <c r="A24" s="255"/>
      <c r="B24" s="252"/>
      <c r="C24" s="252"/>
      <c r="D24" s="252"/>
      <c r="E24" s="252"/>
      <c r="F24" s="252"/>
      <c r="G24" s="252"/>
      <c r="H24" s="252"/>
      <c r="I24" s="252"/>
      <c r="J24" s="252"/>
      <c r="K24" s="251"/>
    </row>
    <row r="25" spans="1:11" ht="15.75" x14ac:dyDescent="0.25">
      <c r="A25" s="255"/>
      <c r="B25" s="252"/>
      <c r="C25" s="252"/>
      <c r="D25" s="252"/>
      <c r="E25" s="252"/>
      <c r="F25" s="252"/>
      <c r="G25" s="252"/>
      <c r="H25" s="252"/>
      <c r="I25" s="252"/>
      <c r="J25" s="252"/>
      <c r="K25" s="251"/>
    </row>
    <row r="26" spans="1:11" ht="15.75" x14ac:dyDescent="0.25">
      <c r="A26" s="355" t="s">
        <v>125</v>
      </c>
      <c r="B26" s="356"/>
      <c r="C26" s="356"/>
      <c r="D26" s="356"/>
      <c r="E26" s="356"/>
      <c r="F26" s="356"/>
      <c r="G26" s="356"/>
      <c r="H26" s="356"/>
      <c r="I26" s="356"/>
      <c r="J26" s="356"/>
      <c r="K26" s="357"/>
    </row>
    <row r="27" spans="1:11" ht="15.75" x14ac:dyDescent="0.25">
      <c r="A27" s="272"/>
      <c r="B27" s="271"/>
      <c r="C27" s="271"/>
      <c r="D27" s="271"/>
      <c r="E27" s="271"/>
      <c r="F27" s="271"/>
      <c r="G27" s="271"/>
      <c r="H27" s="271"/>
      <c r="I27" s="271"/>
      <c r="J27" s="271"/>
      <c r="K27" s="270"/>
    </row>
    <row r="28" spans="1:11" ht="14.25" customHeight="1" x14ac:dyDescent="0.25">
      <c r="A28" s="261"/>
      <c r="B28" s="350" t="s">
        <v>108</v>
      </c>
      <c r="C28" s="350"/>
      <c r="D28" s="252"/>
      <c r="E28" s="269">
        <v>2024</v>
      </c>
      <c r="F28" s="259"/>
      <c r="G28" s="268">
        <v>2025</v>
      </c>
      <c r="H28" s="350" t="s">
        <v>107</v>
      </c>
      <c r="I28" s="350"/>
      <c r="J28" s="252"/>
      <c r="K28" s="251"/>
    </row>
    <row r="29" spans="1:11" ht="14.25" customHeight="1" x14ac:dyDescent="0.25">
      <c r="A29" s="261"/>
      <c r="B29" s="252"/>
      <c r="C29" s="252"/>
      <c r="D29" s="252"/>
      <c r="E29" s="267"/>
      <c r="F29" s="259"/>
      <c r="G29" s="266"/>
      <c r="H29" s="253"/>
      <c r="I29" s="252"/>
      <c r="J29" s="252"/>
      <c r="K29" s="251"/>
    </row>
    <row r="30" spans="1:11" ht="15.75" x14ac:dyDescent="0.25">
      <c r="A30" s="261"/>
      <c r="B30" s="352" t="s">
        <v>106</v>
      </c>
      <c r="C30" s="352"/>
      <c r="D30" s="264"/>
      <c r="E30" s="310">
        <f>'Sheet 3'!H9</f>
        <v>134</v>
      </c>
      <c r="F30" s="264"/>
      <c r="G30" s="310">
        <f>'Sheet 3'!G9</f>
        <v>161</v>
      </c>
      <c r="H30" s="262">
        <f>'Sheet 3'!I9</f>
        <v>0.20149253731343283</v>
      </c>
      <c r="I30" s="256" t="str">
        <f t="shared" ref="I30:I35" si="0">IF(H30&gt;0,"increase",IF(H30&lt;0,"decrease","(no chg)"))</f>
        <v>increase</v>
      </c>
      <c r="J30" s="257"/>
      <c r="K30" s="265"/>
    </row>
    <row r="31" spans="1:11" ht="15.75" x14ac:dyDescent="0.25">
      <c r="A31" s="261"/>
      <c r="B31" s="352" t="s">
        <v>105</v>
      </c>
      <c r="C31" s="352"/>
      <c r="D31" s="264"/>
      <c r="E31" s="310">
        <f>'Sheet 3'!H10</f>
        <v>9</v>
      </c>
      <c r="F31" s="264"/>
      <c r="G31" s="310">
        <f>'Sheet 3'!G10</f>
        <v>8</v>
      </c>
      <c r="H31" s="262">
        <f>'Sheet 3'!I10</f>
        <v>-0.1111111111111111</v>
      </c>
      <c r="I31" s="256" t="str">
        <f t="shared" si="0"/>
        <v>decrease</v>
      </c>
      <c r="J31" s="256"/>
      <c r="K31" s="251"/>
    </row>
    <row r="32" spans="1:11" ht="15.75" x14ac:dyDescent="0.25">
      <c r="A32" s="261"/>
      <c r="B32" s="351" t="s">
        <v>104</v>
      </c>
      <c r="C32" s="351"/>
      <c r="D32" s="260"/>
      <c r="E32" s="309">
        <f>'Sheet 3'!H8</f>
        <v>143</v>
      </c>
      <c r="F32" s="260"/>
      <c r="G32" s="309">
        <f>'Sheet 3'!G8</f>
        <v>169</v>
      </c>
      <c r="H32" s="258">
        <f>'Sheet 3'!I8</f>
        <v>0.18181818181818182</v>
      </c>
      <c r="I32" s="257" t="str">
        <f t="shared" si="0"/>
        <v>increase</v>
      </c>
      <c r="J32" s="256"/>
      <c r="K32" s="251"/>
    </row>
    <row r="33" spans="1:11" ht="15.75" x14ac:dyDescent="0.25">
      <c r="A33" s="261"/>
      <c r="B33" s="352" t="s">
        <v>103</v>
      </c>
      <c r="C33" s="352"/>
      <c r="D33" s="264"/>
      <c r="E33" s="310">
        <f>'Sheet 3'!H12</f>
        <v>227</v>
      </c>
      <c r="F33" s="264"/>
      <c r="G33" s="310">
        <f>'Sheet 3'!G12</f>
        <v>215</v>
      </c>
      <c r="H33" s="262">
        <f>'Sheet 3'!I12</f>
        <v>-5.2863436123348019E-2</v>
      </c>
      <c r="I33" s="256" t="str">
        <f t="shared" si="0"/>
        <v>decrease</v>
      </c>
      <c r="J33" s="256"/>
      <c r="K33" s="251"/>
    </row>
    <row r="34" spans="1:11" ht="15.75" x14ac:dyDescent="0.25">
      <c r="A34" s="261"/>
      <c r="B34" s="352" t="s">
        <v>102</v>
      </c>
      <c r="C34" s="352"/>
      <c r="D34" s="264"/>
      <c r="E34" s="310">
        <f>'Sheet 3'!H14</f>
        <v>23</v>
      </c>
      <c r="F34" s="264"/>
      <c r="G34" s="310">
        <f>'Sheet 3'!G14</f>
        <v>15</v>
      </c>
      <c r="H34" s="262">
        <f>'Sheet 3'!I14</f>
        <v>-0.34782608695652173</v>
      </c>
      <c r="I34" s="256" t="str">
        <f t="shared" si="0"/>
        <v>decrease</v>
      </c>
      <c r="J34" s="256"/>
      <c r="K34" s="251"/>
    </row>
    <row r="35" spans="1:11" ht="15.75" x14ac:dyDescent="0.25">
      <c r="A35" s="261"/>
      <c r="B35" s="358" t="s">
        <v>101</v>
      </c>
      <c r="C35" s="358"/>
      <c r="D35" s="260"/>
      <c r="E35" s="309">
        <f>'Sheet 3'!H6</f>
        <v>393</v>
      </c>
      <c r="F35" s="259"/>
      <c r="G35" s="309">
        <f>'Sheet 3'!G6</f>
        <v>399</v>
      </c>
      <c r="H35" s="258">
        <f>'Sheet 3'!I6</f>
        <v>1.5267175572519083E-2</v>
      </c>
      <c r="I35" s="257" t="str">
        <f t="shared" si="0"/>
        <v>increase</v>
      </c>
      <c r="J35" s="256"/>
      <c r="K35" s="251"/>
    </row>
    <row r="36" spans="1:11" ht="15.75" x14ac:dyDescent="0.25">
      <c r="A36" s="255"/>
      <c r="B36" s="252"/>
      <c r="C36" s="252"/>
      <c r="D36" s="252"/>
      <c r="E36" s="253"/>
      <c r="F36" s="252"/>
      <c r="G36" s="254"/>
      <c r="H36" s="253"/>
      <c r="I36" s="252"/>
      <c r="J36" s="252"/>
      <c r="K36" s="251"/>
    </row>
    <row r="37" spans="1:11" ht="12.75" x14ac:dyDescent="0.2">
      <c r="A37" s="246"/>
      <c r="B37" s="247"/>
      <c r="C37" s="247"/>
      <c r="D37" s="247"/>
      <c r="E37" s="247"/>
      <c r="F37" s="247"/>
      <c r="G37" s="247"/>
      <c r="H37" s="247"/>
      <c r="I37" s="247"/>
      <c r="J37" s="247"/>
      <c r="K37" s="242"/>
    </row>
    <row r="38" spans="1:11" ht="15.75" x14ac:dyDescent="0.25">
      <c r="A38" s="250" t="s">
        <v>100</v>
      </c>
      <c r="B38" s="236"/>
      <c r="C38" s="236"/>
      <c r="D38" s="236"/>
      <c r="E38" s="249"/>
      <c r="F38" s="236"/>
      <c r="G38" s="236"/>
      <c r="H38" s="236"/>
      <c r="I38" s="236"/>
      <c r="J38" s="236"/>
      <c r="K38" s="235"/>
    </row>
    <row r="39" spans="1:11" ht="12.75" x14ac:dyDescent="0.2">
      <c r="A39" s="246"/>
      <c r="B39" s="240"/>
      <c r="C39" s="247"/>
      <c r="D39" s="247"/>
      <c r="E39" s="248"/>
      <c r="F39" s="247"/>
      <c r="G39" s="247"/>
      <c r="H39" s="247"/>
      <c r="I39" s="247"/>
      <c r="J39" s="247"/>
      <c r="K39" s="242"/>
    </row>
    <row r="40" spans="1:11" ht="12.75" x14ac:dyDescent="0.2">
      <c r="A40" s="246"/>
      <c r="B40" s="315" t="s">
        <v>126</v>
      </c>
      <c r="C40" s="315"/>
      <c r="D40" s="315"/>
      <c r="E40" s="316"/>
      <c r="F40" s="315"/>
      <c r="G40" s="315"/>
      <c r="H40" s="315"/>
      <c r="I40" s="317"/>
      <c r="J40" s="317"/>
      <c r="K40" s="318"/>
    </row>
    <row r="41" spans="1:11" ht="12.75" x14ac:dyDescent="0.2">
      <c r="A41" s="246"/>
      <c r="B41" s="315" t="s">
        <v>127</v>
      </c>
      <c r="C41" s="315"/>
      <c r="D41" s="315"/>
      <c r="E41" s="316"/>
      <c r="F41" s="315"/>
      <c r="G41" s="315"/>
      <c r="H41" s="315"/>
      <c r="I41" s="317"/>
      <c r="J41" s="317"/>
      <c r="K41" s="318"/>
    </row>
    <row r="42" spans="1:11" ht="12.75" x14ac:dyDescent="0.2">
      <c r="A42" s="246"/>
      <c r="B42" s="315" t="s">
        <v>131</v>
      </c>
      <c r="C42" s="315"/>
      <c r="D42" s="315"/>
      <c r="E42" s="316"/>
      <c r="F42" s="315"/>
      <c r="G42" s="315"/>
      <c r="H42" s="315"/>
      <c r="I42" s="317"/>
      <c r="J42" s="317"/>
      <c r="K42" s="318"/>
    </row>
    <row r="43" spans="1:11" ht="12.75" x14ac:dyDescent="0.2">
      <c r="A43" s="246"/>
      <c r="B43" s="315" t="s">
        <v>133</v>
      </c>
      <c r="C43" s="315"/>
      <c r="D43" s="315"/>
      <c r="E43" s="316"/>
      <c r="F43" s="315"/>
      <c r="G43" s="315"/>
      <c r="H43" s="315"/>
      <c r="I43" s="317"/>
      <c r="J43" s="317"/>
      <c r="K43" s="318"/>
    </row>
    <row r="44" spans="1:11" ht="12.75" x14ac:dyDescent="0.2">
      <c r="A44" s="246"/>
      <c r="B44" s="315" t="s">
        <v>132</v>
      </c>
      <c r="C44" s="315"/>
      <c r="D44" s="315"/>
      <c r="E44" s="316"/>
      <c r="F44" s="315"/>
      <c r="G44" s="315"/>
      <c r="H44" s="315"/>
      <c r="I44" s="317"/>
      <c r="J44" s="317"/>
      <c r="K44" s="318"/>
    </row>
    <row r="45" spans="1:11" ht="12.75" x14ac:dyDescent="0.2">
      <c r="A45" s="246"/>
      <c r="B45" s="245" t="s">
        <v>99</v>
      </c>
      <c r="C45" s="240"/>
      <c r="D45" s="240"/>
      <c r="E45" s="244"/>
      <c r="F45" s="240"/>
      <c r="G45" s="240"/>
      <c r="H45" s="240"/>
      <c r="I45" s="243"/>
      <c r="J45" s="243"/>
      <c r="K45" s="242"/>
    </row>
    <row r="46" spans="1:11" ht="12.75" x14ac:dyDescent="0.2">
      <c r="A46" s="246"/>
      <c r="B46" s="245" t="s">
        <v>98</v>
      </c>
      <c r="C46" s="240"/>
      <c r="D46" s="240"/>
      <c r="E46" s="244"/>
      <c r="F46" s="240"/>
      <c r="G46" s="240"/>
      <c r="H46" s="240"/>
      <c r="I46" s="243"/>
      <c r="J46" s="243"/>
      <c r="K46" s="242"/>
    </row>
    <row r="47" spans="1:11" ht="12.75" x14ac:dyDescent="0.2">
      <c r="A47" s="246"/>
      <c r="B47" s="245"/>
      <c r="C47" s="240"/>
      <c r="D47" s="240"/>
      <c r="E47" s="244"/>
      <c r="F47" s="240"/>
      <c r="G47" s="240"/>
      <c r="H47" s="240"/>
      <c r="I47" s="243"/>
      <c r="J47" s="243"/>
      <c r="K47" s="242"/>
    </row>
    <row r="48" spans="1:11" ht="12.75" x14ac:dyDescent="0.2">
      <c r="A48" s="246"/>
      <c r="B48" s="245" t="s">
        <v>97</v>
      </c>
      <c r="C48" s="240"/>
      <c r="D48" s="240"/>
      <c r="E48" s="244"/>
      <c r="F48" s="240"/>
      <c r="G48" s="240"/>
      <c r="H48" s="240"/>
      <c r="I48" s="243"/>
      <c r="J48" s="243"/>
      <c r="K48" s="242"/>
    </row>
    <row r="49" spans="1:11" ht="12.75" x14ac:dyDescent="0.2">
      <c r="A49" s="246"/>
      <c r="B49" s="245" t="s">
        <v>96</v>
      </c>
      <c r="C49" s="240"/>
      <c r="D49" s="240"/>
      <c r="E49" s="244"/>
      <c r="F49" s="240"/>
      <c r="G49" s="240"/>
      <c r="H49" s="240"/>
      <c r="I49" s="243"/>
      <c r="J49" s="243"/>
      <c r="K49" s="242"/>
    </row>
    <row r="50" spans="1:11" ht="12.75" x14ac:dyDescent="0.2">
      <c r="A50" s="246"/>
      <c r="B50" s="245"/>
      <c r="C50" s="240"/>
      <c r="D50" s="240"/>
      <c r="E50" s="244"/>
      <c r="F50" s="240"/>
      <c r="G50" s="240"/>
      <c r="H50" s="240"/>
      <c r="I50" s="243"/>
      <c r="J50" s="243"/>
      <c r="K50" s="242"/>
    </row>
    <row r="51" spans="1:11" ht="12.75" x14ac:dyDescent="0.2">
      <c r="A51" s="246"/>
      <c r="B51" s="245" t="s">
        <v>128</v>
      </c>
      <c r="C51" s="240"/>
      <c r="D51" s="240"/>
      <c r="E51" s="244"/>
      <c r="F51" s="240"/>
      <c r="G51" s="240"/>
      <c r="H51" s="240"/>
      <c r="I51" s="243"/>
      <c r="J51" s="243"/>
      <c r="K51" s="242"/>
    </row>
    <row r="52" spans="1:11" s="238" customFormat="1" ht="12.75" x14ac:dyDescent="0.2">
      <c r="A52" s="241"/>
      <c r="B52" s="240" t="s">
        <v>129</v>
      </c>
      <c r="C52" s="240"/>
      <c r="D52" s="240"/>
      <c r="E52" s="240"/>
      <c r="F52" s="240"/>
      <c r="G52" s="240"/>
      <c r="H52" s="240"/>
      <c r="I52" s="240"/>
      <c r="J52" s="240"/>
      <c r="K52" s="239"/>
    </row>
    <row r="53" spans="1:11" s="238" customFormat="1" ht="12.75" x14ac:dyDescent="0.2">
      <c r="A53" s="237"/>
      <c r="B53" s="240" t="s">
        <v>130</v>
      </c>
      <c r="C53" s="240"/>
      <c r="D53" s="240"/>
      <c r="E53" s="240"/>
      <c r="F53" s="240"/>
      <c r="G53" s="240"/>
      <c r="H53" s="240"/>
      <c r="I53" s="240"/>
      <c r="J53" s="240"/>
      <c r="K53" s="239"/>
    </row>
    <row r="54" spans="1:11" s="238" customFormat="1" ht="12.75" x14ac:dyDescent="0.2">
      <c r="A54" s="237"/>
      <c r="B54" s="240"/>
      <c r="C54" s="240"/>
      <c r="D54" s="240"/>
      <c r="E54" s="240"/>
      <c r="F54" s="240"/>
      <c r="G54" s="240"/>
      <c r="H54" s="240"/>
      <c r="I54" s="240"/>
      <c r="J54" s="240"/>
      <c r="K54" s="239"/>
    </row>
    <row r="55" spans="1:11" ht="12.75" x14ac:dyDescent="0.2">
      <c r="A55" s="237" t="s">
        <v>95</v>
      </c>
      <c r="B55" s="236"/>
      <c r="C55" s="236"/>
      <c r="D55" s="236"/>
      <c r="E55" s="236"/>
      <c r="F55" s="236"/>
      <c r="G55" s="236"/>
      <c r="H55" s="236"/>
      <c r="I55" s="236"/>
      <c r="J55" s="236"/>
      <c r="K55" s="235"/>
    </row>
    <row r="56" spans="1:11" ht="18" customHeight="1" thickBot="1" x14ac:dyDescent="0.25">
      <c r="A56" s="359" t="s">
        <v>120</v>
      </c>
      <c r="B56" s="360"/>
      <c r="C56" s="360"/>
      <c r="D56" s="360"/>
      <c r="E56" s="360"/>
      <c r="F56" s="360"/>
      <c r="G56" s="360"/>
      <c r="H56" s="360"/>
      <c r="I56" s="360"/>
      <c r="J56" s="360"/>
      <c r="K56" s="361"/>
    </row>
    <row r="57" spans="1:11" ht="12.75" thickTop="1" x14ac:dyDescent="0.2"/>
    <row r="58" spans="1:11" ht="0.75" customHeight="1" x14ac:dyDescent="0.2"/>
  </sheetData>
  <mergeCells count="22">
    <mergeCell ref="B23:C23"/>
    <mergeCell ref="B33:C33"/>
    <mergeCell ref="B34:C34"/>
    <mergeCell ref="B35:C35"/>
    <mergeCell ref="A56:K56"/>
    <mergeCell ref="A26:K26"/>
    <mergeCell ref="B28:C28"/>
    <mergeCell ref="H28:I28"/>
    <mergeCell ref="B30:C30"/>
    <mergeCell ref="B31:C31"/>
    <mergeCell ref="B32:C32"/>
    <mergeCell ref="B15:C15"/>
    <mergeCell ref="B16:C16"/>
    <mergeCell ref="B18:C18"/>
    <mergeCell ref="A19:K19"/>
    <mergeCell ref="B22:C22"/>
    <mergeCell ref="H22:I22"/>
    <mergeCell ref="A8:K8"/>
    <mergeCell ref="B11:C11"/>
    <mergeCell ref="H11:I11"/>
    <mergeCell ref="B13:C13"/>
    <mergeCell ref="B14:C14"/>
  </mergeCells>
  <printOptions horizontalCentered="1"/>
  <pageMargins left="0.25" right="0.25" top="0.75" bottom="0.75" header="0.3" footer="0.3"/>
  <pageSetup scale="8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 1</vt:lpstr>
      <vt:lpstr>Sheet 2</vt:lpstr>
      <vt:lpstr>Sheet 3</vt:lpstr>
      <vt:lpstr>Sheet 4</vt:lpstr>
      <vt:lpstr>'Sheet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COODeaD</dc:creator>
  <cp:lastModifiedBy>O'Dea, Deborah [DOC]</cp:lastModifiedBy>
  <dcterms:created xsi:type="dcterms:W3CDTF">2025-03-06T17:24:28Z</dcterms:created>
  <dcterms:modified xsi:type="dcterms:W3CDTF">2025-03-07T20:35:54Z</dcterms:modified>
</cp:coreProperties>
</file>