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LIC\SLIC - njdigidox - digital masters\905\c8252\"/>
    </mc:Choice>
  </mc:AlternateContent>
  <xr:revisionPtr revIDLastSave="0" documentId="8_{61F08889-437F-4D5A-AD51-123162AFB4F3}" xr6:coauthVersionLast="47" xr6:coauthVersionMax="47" xr10:uidLastSave="{00000000-0000-0000-0000-000000000000}"/>
  <bookViews>
    <workbookView xWindow="732" yWindow="732" windowWidth="21600" windowHeight="11232" xr2:uid="{8CE56FD6-97F4-4500-9F32-9B5BA4774D17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" l="1"/>
  <c r="F5" i="4" l="1"/>
  <c r="E5" i="4"/>
  <c r="H13" i="3"/>
  <c r="H25" i="3"/>
  <c r="H30" i="3"/>
  <c r="H43" i="3"/>
  <c r="H49" i="3"/>
  <c r="H57" i="3"/>
  <c r="I4" i="5" l="1"/>
  <c r="H24" i="2" s="1"/>
  <c r="I24" i="2" s="1"/>
  <c r="G8" i="5"/>
  <c r="G6" i="5" s="1"/>
  <c r="H8" i="5"/>
  <c r="I9" i="5"/>
  <c r="H31" i="2" s="1"/>
  <c r="I31" i="2" s="1"/>
  <c r="I10" i="5"/>
  <c r="H32" i="2" s="1"/>
  <c r="I32" i="2" s="1"/>
  <c r="I12" i="5"/>
  <c r="H34" i="2" s="1"/>
  <c r="I34" i="2" s="1"/>
  <c r="I14" i="5"/>
  <c r="H35" i="2" s="1"/>
  <c r="I35" i="2" s="1"/>
  <c r="E24" i="5"/>
  <c r="F24" i="5"/>
  <c r="B26" i="5"/>
  <c r="B24" i="5" s="1"/>
  <c r="C26" i="5"/>
  <c r="C24" i="5" s="1"/>
  <c r="D26" i="5"/>
  <c r="D24" i="5" s="1"/>
  <c r="E26" i="5"/>
  <c r="F26" i="5"/>
  <c r="B43" i="5"/>
  <c r="B41" i="5" s="1"/>
  <c r="C43" i="5"/>
  <c r="C41" i="5" s="1"/>
  <c r="D43" i="5"/>
  <c r="D41" i="5" s="1"/>
  <c r="E43" i="5"/>
  <c r="F43" i="5"/>
  <c r="F41" i="5" s="1"/>
  <c r="I5" i="4"/>
  <c r="H18" i="2" s="1"/>
  <c r="I18" i="2" s="1"/>
  <c r="J5" i="4"/>
  <c r="K5" i="4"/>
  <c r="L5" i="4"/>
  <c r="M5" i="4"/>
  <c r="I7" i="4"/>
  <c r="I8" i="4"/>
  <c r="J27" i="4"/>
  <c r="K27" i="4"/>
  <c r="L27" i="4"/>
  <c r="G29" i="4"/>
  <c r="H29" i="4"/>
  <c r="M29" i="4"/>
  <c r="H30" i="4"/>
  <c r="G31" i="4"/>
  <c r="H31" i="4"/>
  <c r="M31" i="4"/>
  <c r="I32" i="4"/>
  <c r="G33" i="4"/>
  <c r="H33" i="4"/>
  <c r="M33" i="4"/>
  <c r="G34" i="4"/>
  <c r="H34" i="4"/>
  <c r="M34" i="4"/>
  <c r="G6" i="3"/>
  <c r="G14" i="2" s="1"/>
  <c r="I7" i="3"/>
  <c r="H15" i="2" s="1"/>
  <c r="I15" i="2" s="1"/>
  <c r="I11" i="3"/>
  <c r="G13" i="3"/>
  <c r="I13" i="3" s="1"/>
  <c r="H9" i="3"/>
  <c r="M13" i="3"/>
  <c r="I14" i="3"/>
  <c r="I16" i="3"/>
  <c r="I23" i="3"/>
  <c r="G25" i="3"/>
  <c r="I25" i="3"/>
  <c r="M25" i="3"/>
  <c r="I26" i="3"/>
  <c r="I27" i="3"/>
  <c r="G30" i="3"/>
  <c r="I30" i="3"/>
  <c r="M30" i="3"/>
  <c r="I31" i="3"/>
  <c r="I33" i="3"/>
  <c r="I35" i="3"/>
  <c r="G39" i="3"/>
  <c r="I39" i="3" s="1"/>
  <c r="M39" i="3"/>
  <c r="G43" i="3"/>
  <c r="I43" i="3" s="1"/>
  <c r="M43" i="3"/>
  <c r="I44" i="3"/>
  <c r="I45" i="3"/>
  <c r="G49" i="3"/>
  <c r="I49" i="3" s="1"/>
  <c r="M49" i="3"/>
  <c r="I50" i="3"/>
  <c r="I54" i="3"/>
  <c r="G57" i="3"/>
  <c r="I57" i="3" s="1"/>
  <c r="M57" i="3"/>
  <c r="M30" i="4" s="1"/>
  <c r="I60" i="3"/>
  <c r="I61" i="3"/>
  <c r="I62" i="3"/>
  <c r="I63" i="3"/>
  <c r="I64" i="3"/>
  <c r="I65" i="3"/>
  <c r="I66" i="3"/>
  <c r="I67" i="3"/>
  <c r="I68" i="3"/>
  <c r="I69" i="3"/>
  <c r="I70" i="3"/>
  <c r="I71" i="3"/>
  <c r="E15" i="2"/>
  <c r="G15" i="2"/>
  <c r="G16" i="2"/>
  <c r="E18" i="2"/>
  <c r="G18" i="2"/>
  <c r="E24" i="2"/>
  <c r="G24" i="2"/>
  <c r="E31" i="2"/>
  <c r="E32" i="2"/>
  <c r="G32" i="2"/>
  <c r="E34" i="2"/>
  <c r="G34" i="2"/>
  <c r="E35" i="2"/>
  <c r="G35" i="2"/>
  <c r="M27" i="4" l="1"/>
  <c r="M9" i="3"/>
  <c r="M5" i="3" s="1"/>
  <c r="I8" i="5"/>
  <c r="H33" i="2" s="1"/>
  <c r="I33" i="2" s="1"/>
  <c r="G33" i="2"/>
  <c r="E33" i="2"/>
  <c r="I30" i="4"/>
  <c r="I31" i="4"/>
  <c r="H27" i="4"/>
  <c r="I34" i="4"/>
  <c r="I33" i="4"/>
  <c r="G30" i="4"/>
  <c r="G27" i="4"/>
  <c r="G36" i="2"/>
  <c r="H6" i="5"/>
  <c r="E36" i="2" s="1"/>
  <c r="I29" i="4"/>
  <c r="H5" i="3"/>
  <c r="E13" i="2" s="1"/>
  <c r="E17" i="2"/>
  <c r="G9" i="3"/>
  <c r="I6" i="5" l="1"/>
  <c r="H36" i="2" s="1"/>
  <c r="I36" i="2" s="1"/>
  <c r="I27" i="4"/>
  <c r="G5" i="3"/>
  <c r="I9" i="3"/>
  <c r="H17" i="2" s="1"/>
  <c r="I17" i="2" s="1"/>
  <c r="G17" i="2"/>
  <c r="I5" i="3" l="1"/>
  <c r="H13" i="2" s="1"/>
  <c r="I13" i="2" s="1"/>
  <c r="G13" i="2"/>
</calcChain>
</file>

<file path=xl/sharedStrings.xml><?xml version="1.0" encoding="utf-8"?>
<sst xmlns="http://schemas.openxmlformats.org/spreadsheetml/2006/main" count="189" uniqueCount="140">
  <si>
    <t>Office of Compliance and Stratigic Planning</t>
  </si>
  <si>
    <t xml:space="preserve">     and Releases Report. </t>
  </si>
  <si>
    <t xml:space="preserve">e/  TPV PILOT PROGRAM includes IPs with potential NJSPB violations who are awaiting hearing, as of the November 2024 IP Admissions </t>
  </si>
  <si>
    <t xml:space="preserve">    during three years.</t>
  </si>
  <si>
    <t xml:space="preserve">    (NERA). However, IPs released under NERA are supervised by parole: first degree offenses during five years; second degree offenses</t>
  </si>
  <si>
    <t xml:space="preserve">d/  DISCHARGE AT MAX includes IPs released upon expiration of maximum sentence and IPs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</si>
  <si>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</si>
  <si>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</si>
  <si>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</si>
  <si>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</si>
  <si>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</si>
  <si>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</si>
  <si>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IPs.  Past counts for major institutions may include the count for units that are no longer open.  Housing security</t>
  </si>
  <si>
    <t xml:space="preserve">     is the total of state IPs housed in the prison complex, youth facility and in county jails. State offenders in county facilities included in this    </t>
  </si>
  <si>
    <t>a/  INCARCERATED PERSONS (IPs)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</si>
  <si>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</si>
  <si>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</si>
  <si>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</si>
  <si>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</si>
  <si>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</si>
  <si>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</si>
  <si>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</si>
  <si>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</si>
  <si>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</si>
  <si>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</si>
  <si>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</si>
  <si>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</si>
  <si>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N/A</t>
  </si>
  <si>
    <r>
      <t xml:space="preserve">IPs in TPV Pilot Program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</si>
  <si>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>IPs in County Facilities</t>
  </si>
  <si>
    <t>Total IPs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</si>
  <si>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</si>
  <si>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</si>
  <si>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</si>
  <si>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</si>
  <si>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</si>
  <si>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</si>
  <si>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</si>
  <si>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</si>
  <si>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</si>
  <si>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</si>
  <si>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</si>
  <si>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</si>
  <si>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</si>
  <si>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</si>
  <si>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</si>
  <si>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</si>
  <si>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</si>
  <si>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</si>
  <si>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</si>
  <si>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</si>
  <si>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</si>
  <si>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</si>
  <si>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</si>
  <si>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</si>
  <si>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</si>
  <si>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</si>
  <si>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</si>
  <si>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</si>
  <si>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</si>
  <si>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</si>
  <si>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</si>
  <si>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</si>
  <si>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</si>
  <si>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</si>
  <si>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</si>
  <si>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</si>
  <si>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</si>
  <si>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</si>
  <si>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</si>
  <si>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</si>
  <si>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</si>
  <si>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</si>
  <si>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</si>
  <si>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</si>
  <si>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</si>
  <si>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</si>
  <si>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</si>
  <si>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</si>
  <si>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</si>
  <si>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</si>
  <si>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</si>
  <si>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</si>
  <si>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</si>
  <si>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r>
      <t xml:space="preserve">IPs in TPV Pilot Program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</si>
  <si>
    <t>TOTAL STATE IPs IN COUNTY FACILITIES</t>
  </si>
  <si>
    <t>TOTAL INCARCERATED PERSONS a/</t>
  </si>
  <si>
    <t>Sept</t>
  </si>
  <si>
    <t>Aug</t>
  </si>
  <si>
    <t>Jul</t>
  </si>
  <si>
    <t>Jun</t>
  </si>
  <si>
    <t>May</t>
  </si>
  <si>
    <t>By Fiscal Year - (06/30/XX)</t>
  </si>
  <si>
    <t>By Percent Change</t>
  </si>
  <si>
    <t>By Month 2025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</si>
  <si>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</si>
  <si>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</si>
  <si>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</si>
  <si>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</si>
  <si>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</si>
  <si>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</si>
  <si>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</si>
  <si>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</si>
  <si>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</si>
  <si>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TOTAL INMATE COUNT</t>
  </si>
  <si>
    <t>Sep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</si>
  <si>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</si>
  <si>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</si>
  <si>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</si>
  <si>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</si>
  <si>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</si>
  <si>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</si>
  <si>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</si>
  <si>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</si>
  <si>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</si>
  <si>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</si>
  <si>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</si>
  <si>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</si>
  <si>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</si>
  <si>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</si>
  <si>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</si>
  <si>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</si>
  <si>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(2020 - 2024)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</si>
  <si>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</si>
  <si>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</si>
  <si>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</si>
  <si>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</si>
  <si>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</si>
  <si>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</si>
  <si>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</si>
  <si>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</si>
  <si>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</t>
  </si>
  <si>
    <t>OCTOBER 2025</t>
  </si>
  <si>
    <t>INCARCERATED PERSONS COUNTS ON OCTOBER 31ST</t>
  </si>
  <si>
    <t>ADMISSIONS DURING OCTOBER</t>
  </si>
  <si>
    <t>RELEASES DURING OCTOBER</t>
  </si>
  <si>
    <t>Data reflects counts of Admissions and Releases on October 31, 2025</t>
  </si>
  <si>
    <t>Oct</t>
  </si>
  <si>
    <t>Oct 2024</t>
  </si>
  <si>
    <t>Oct 2024 %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</si>
</sst>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indexed="9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solid">
        <fgColor theme="0"/>
        <bgColor rgb="FF000000"/>
      </patternFill>
    </fill>
  </fills>
  <borders count="78">
    <border>
      <left/>
      <right/>
      <top/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06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 applyProtection="1">
      <alignment horizontal="centerContinuous"/>
    </xf>
    <xf numFmtId="164" fontId="3" fillId="2" borderId="0" xfId="1" applyNumberFormat="1" applyFont="1" applyFill="1" applyBorder="1" applyAlignment="1" applyProtection="1">
      <alignment horizontal="centerContinuous"/>
    </xf>
    <xf numFmtId="164" fontId="2" fillId="2" borderId="5" xfId="1" applyNumberFormat="1" applyFont="1" applyFill="1" applyBorder="1" applyAlignment="1" applyProtection="1">
      <alignment horizontal="centerContinuous"/>
    </xf>
    <xf numFmtId="0" fontId="2" fillId="0" borderId="0" xfId="1" applyFont="1"/>
    <xf numFmtId="164" fontId="2" fillId="0" borderId="4" xfId="1" applyNumberFormat="1" applyFont="1" applyFill="1" applyBorder="1" applyProtection="1"/>
    <xf numFmtId="164" fontId="2" fillId="0" borderId="0" xfId="1" applyNumberFormat="1" applyFont="1" applyFill="1" applyBorder="1" applyProtection="1"/>
    <xf numFmtId="164" fontId="2" fillId="0" borderId="5" xfId="1" applyNumberFormat="1" applyFont="1" applyFill="1" applyBorder="1" applyAlignment="1" applyProtection="1">
      <alignment horizontal="centerContinuous"/>
    </xf>
    <xf numFmtId="164" fontId="2" fillId="2" borderId="4" xfId="1" applyNumberFormat="1" applyFont="1" applyFill="1" applyBorder="1" applyProtection="1"/>
    <xf numFmtId="164" fontId="2" fillId="2" borderId="0" xfId="1" applyNumberFormat="1" applyFont="1" applyFill="1" applyBorder="1" applyProtection="1"/>
    <xf numFmtId="164" fontId="2" fillId="2" borderId="5" xfId="1" applyNumberFormat="1" applyFont="1" applyFill="1" applyBorder="1" applyProtection="1"/>
    <xf numFmtId="164" fontId="3" fillId="2" borderId="4" xfId="1" applyNumberFormat="1" applyFont="1" applyFill="1" applyBorder="1" applyProtection="1"/>
    <xf numFmtId="164" fontId="4" fillId="2" borderId="0" xfId="1" applyNumberFormat="1" applyFont="1" applyFill="1" applyBorder="1" applyProtection="1"/>
    <xf numFmtId="37" fontId="2" fillId="2" borderId="0" xfId="1" applyNumberFormat="1" applyFont="1" applyFill="1" applyBorder="1" applyProtection="1"/>
    <xf numFmtId="164" fontId="2" fillId="2" borderId="0" xfId="1" applyNumberFormat="1" applyFont="1" applyFill="1" applyBorder="1" applyAlignment="1" applyProtection="1">
      <alignment horizontal="left"/>
    </xf>
    <xf numFmtId="164" fontId="3" fillId="2" borderId="5" xfId="1" applyNumberFormat="1" applyFont="1" applyFill="1" applyBorder="1" applyProtection="1"/>
    <xf numFmtId="164" fontId="3" fillId="2" borderId="4" xfId="1" applyNumberFormat="1" applyFont="1" applyFill="1" applyBorder="1" applyAlignment="1" applyProtection="1"/>
    <xf numFmtId="164" fontId="4" fillId="2" borderId="0" xfId="1" applyNumberFormat="1" applyFont="1" applyFill="1" applyBorder="1" applyAlignment="1" applyProtection="1"/>
    <xf numFmtId="164" fontId="2" fillId="2" borderId="0" xfId="1" applyNumberFormat="1" applyFont="1" applyFill="1" applyBorder="1" applyAlignment="1" applyProtection="1"/>
    <xf numFmtId="37" fontId="2" fillId="2" borderId="0" xfId="1" applyNumberFormat="1" applyFont="1" applyFill="1" applyBorder="1" applyAlignment="1" applyProtection="1"/>
    <xf numFmtId="164" fontId="3" fillId="2" borderId="0" xfId="1" applyNumberFormat="1" applyFont="1" applyFill="1" applyBorder="1" applyProtection="1"/>
    <xf numFmtId="37" fontId="3" fillId="2" borderId="0" xfId="1" applyNumberFormat="1" applyFont="1" applyFill="1" applyBorder="1" applyProtection="1"/>
    <xf numFmtId="37" fontId="3" fillId="2" borderId="0" xfId="1" applyNumberFormat="1" applyFont="1" applyFill="1" applyBorder="1" applyAlignment="1" applyProtection="1">
      <alignment horizontal="centerContinuous"/>
    </xf>
    <xf numFmtId="164" fontId="5" fillId="2" borderId="5" xfId="1" applyNumberFormat="1" applyFont="1" applyFill="1" applyBorder="1" applyAlignment="1" applyProtection="1">
      <alignment horizontal="centerContinuous"/>
    </xf>
    <xf numFmtId="164" fontId="6" fillId="2" borderId="4" xfId="1" applyNumberFormat="1" applyFont="1" applyFill="1" applyBorder="1" applyProtection="1"/>
    <xf numFmtId="164" fontId="6" fillId="2" borderId="0" xfId="1" applyNumberFormat="1" applyFont="1" applyFill="1" applyBorder="1" applyProtection="1"/>
    <xf numFmtId="0" fontId="7" fillId="0" borderId="0" xfId="1" applyFont="1" applyFill="1" applyBorder="1"/>
    <xf numFmtId="164" fontId="6" fillId="2" borderId="5" xfId="1" applyNumberFormat="1" applyFont="1" applyFill="1" applyBorder="1" applyProtection="1"/>
    <xf numFmtId="164" fontId="8" fillId="2" borderId="0" xfId="1" applyNumberFormat="1" applyFont="1" applyFill="1" applyBorder="1" applyProtection="1"/>
    <xf numFmtId="37" fontId="5" fillId="0" borderId="0" xfId="1" applyNumberFormat="1" applyFont="1" applyFill="1" applyBorder="1" applyAlignment="1" applyProtection="1">
      <alignment horizontal="center"/>
    </xf>
    <xf numFmtId="37" fontId="8" fillId="0" borderId="0" xfId="1" applyNumberFormat="1" applyFont="1" applyFill="1" applyBorder="1" applyAlignment="1" applyProtection="1">
      <alignment horizontal="center"/>
    </xf>
    <xf numFmtId="164" fontId="10" fillId="0" borderId="0" xfId="1" applyNumberFormat="1" applyFont="1" applyFill="1" applyBorder="1" applyAlignment="1" applyProtection="1">
      <alignment horizontal="center" wrapText="1"/>
    </xf>
    <xf numFmtId="164" fontId="10" fillId="0" borderId="0" xfId="1" applyNumberFormat="1" applyFont="1" applyFill="1" applyBorder="1" applyAlignment="1" applyProtection="1">
      <alignment horizontal="center" vertical="center" wrapText="1"/>
    </xf>
    <xf numFmtId="0" fontId="1" fillId="0" borderId="0" xfId="1" applyBorder="1"/>
    <xf numFmtId="164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horizontal="left"/>
    </xf>
    <xf numFmtId="0" fontId="1" fillId="0" borderId="0" xfId="1" applyFill="1"/>
    <xf numFmtId="9" fontId="8" fillId="0" borderId="0" xfId="1" applyNumberFormat="1" applyFont="1" applyFill="1" applyBorder="1" applyProtection="1"/>
    <xf numFmtId="164" fontId="6" fillId="0" borderId="5" xfId="1" applyNumberFormat="1" applyFont="1" applyFill="1" applyBorder="1" applyAlignment="1" applyProtection="1">
      <alignment horizontal="right"/>
    </xf>
    <xf numFmtId="164" fontId="5" fillId="0" borderId="0" xfId="1" applyNumberFormat="1" applyFont="1" applyFill="1" applyBorder="1" applyAlignment="1" applyProtection="1">
      <alignment horizontal="left"/>
    </xf>
    <xf numFmtId="0" fontId="10" fillId="2" borderId="0" xfId="1" applyNumberFormat="1" applyFont="1" applyFill="1" applyBorder="1" applyAlignment="1" applyProtection="1">
      <alignment horizontal="center" wrapText="1"/>
    </xf>
    <xf numFmtId="164" fontId="10" fillId="2" borderId="0" xfId="1" applyNumberFormat="1" applyFont="1" applyFill="1" applyBorder="1" applyAlignment="1" applyProtection="1">
      <alignment horizontal="center"/>
    </xf>
    <xf numFmtId="9" fontId="6" fillId="2" borderId="0" xfId="1" applyNumberFormat="1" applyFont="1" applyFill="1" applyBorder="1" applyProtection="1"/>
    <xf numFmtId="0" fontId="10" fillId="0" borderId="0" xfId="1" applyNumberFormat="1" applyFont="1" applyFill="1" applyBorder="1" applyAlignment="1" applyProtection="1">
      <alignment horizontal="center" wrapText="1"/>
    </xf>
    <xf numFmtId="164" fontId="11" fillId="2" borderId="4" xfId="1" applyNumberFormat="1" applyFont="1" applyFill="1" applyBorder="1" applyAlignment="1" applyProtection="1">
      <alignment horizontal="center"/>
    </xf>
    <xf numFmtId="164" fontId="11" fillId="2" borderId="0" xfId="1" applyNumberFormat="1" applyFont="1" applyFill="1" applyBorder="1" applyAlignment="1" applyProtection="1">
      <alignment horizontal="center"/>
    </xf>
    <xf numFmtId="164" fontId="11" fillId="2" borderId="5" xfId="1" applyNumberFormat="1" applyFont="1" applyFill="1" applyBorder="1" applyAlignment="1" applyProtection="1">
      <alignment horizontal="center"/>
    </xf>
    <xf numFmtId="164" fontId="12" fillId="2" borderId="4" xfId="1" applyNumberFormat="1" applyFont="1" applyFill="1" applyBorder="1" applyAlignment="1" applyProtection="1">
      <alignment horizontal="center"/>
    </xf>
    <xf numFmtId="164" fontId="12" fillId="2" borderId="0" xfId="1" applyNumberFormat="1" applyFont="1" applyFill="1" applyBorder="1" applyAlignment="1" applyProtection="1">
      <alignment horizontal="center"/>
    </xf>
    <xf numFmtId="164" fontId="12" fillId="2" borderId="5" xfId="1" applyNumberFormat="1" applyFont="1" applyFill="1" applyBorder="1" applyAlignment="1" applyProtection="1">
      <alignment horizontal="center"/>
    </xf>
    <xf numFmtId="9" fontId="3" fillId="2" borderId="0" xfId="1" applyNumberFormat="1" applyFont="1" applyFill="1" applyBorder="1" applyProtection="1"/>
    <xf numFmtId="164" fontId="11" fillId="2" borderId="5" xfId="1" applyNumberFormat="1" applyFont="1" applyFill="1" applyBorder="1" applyProtection="1"/>
    <xf numFmtId="164" fontId="3" fillId="2" borderId="5" xfId="1" quotePrefix="1" applyNumberFormat="1" applyFont="1" applyFill="1" applyBorder="1" applyProtection="1"/>
    <xf numFmtId="164" fontId="3" fillId="2" borderId="6" xfId="1" applyNumberFormat="1" applyFont="1" applyFill="1" applyBorder="1" applyAlignment="1" applyProtection="1">
      <alignment horizontal="centerContinuous"/>
    </xf>
    <xf numFmtId="164" fontId="3" fillId="2" borderId="7" xfId="1" applyNumberFormat="1" applyFont="1" applyFill="1" applyBorder="1" applyAlignment="1" applyProtection="1">
      <alignment horizontal="centerContinuous"/>
    </xf>
    <xf numFmtId="164" fontId="13" fillId="2" borderId="8" xfId="1" applyNumberFormat="1" applyFont="1" applyFill="1" applyBorder="1" applyAlignment="1" applyProtection="1">
      <alignment horizontal="centerContinuous"/>
    </xf>
    <xf numFmtId="49" fontId="12" fillId="2" borderId="5" xfId="1" applyNumberFormat="1" applyFont="1" applyFill="1" applyBorder="1" applyAlignment="1" applyProtection="1">
      <alignment horizontal="centerContinuous"/>
    </xf>
    <xf numFmtId="164" fontId="3" fillId="2" borderId="9" xfId="1" applyNumberFormat="1" applyFont="1" applyFill="1" applyBorder="1" applyAlignment="1" applyProtection="1">
      <alignment horizontal="centerContinuous"/>
    </xf>
    <xf numFmtId="164" fontId="3" fillId="2" borderId="10" xfId="1" applyNumberFormat="1" applyFont="1" applyFill="1" applyBorder="1" applyAlignment="1" applyProtection="1">
      <alignment horizontal="centerContinuous"/>
    </xf>
    <xf numFmtId="164" fontId="3" fillId="2" borderId="11" xfId="1" applyNumberFormat="1" applyFont="1" applyFill="1" applyBorder="1" applyAlignment="1" applyProtection="1">
      <alignment horizontal="centerContinuous"/>
    </xf>
    <xf numFmtId="164" fontId="12" fillId="2" borderId="5" xfId="1" applyNumberFormat="1" applyFont="1" applyFill="1" applyBorder="1" applyAlignment="1" applyProtection="1">
      <alignment horizontal="centerContinuous"/>
    </xf>
    <xf numFmtId="164" fontId="8" fillId="2" borderId="5" xfId="1" applyNumberFormat="1" applyFont="1" applyFill="1" applyBorder="1" applyAlignment="1" applyProtection="1">
      <alignment horizontal="centerContinuous"/>
    </xf>
    <xf numFmtId="164" fontId="3" fillId="2" borderId="12" xfId="1" applyNumberFormat="1" applyFont="1" applyFill="1" applyBorder="1" applyAlignment="1" applyProtection="1">
      <alignment horizontal="centerContinuous"/>
    </xf>
    <xf numFmtId="164" fontId="3" fillId="2" borderId="13" xfId="1" applyNumberFormat="1" applyFont="1" applyFill="1" applyBorder="1" applyAlignment="1" applyProtection="1">
      <alignment horizontal="centerContinuous"/>
    </xf>
    <xf numFmtId="164" fontId="8" fillId="2" borderId="14" xfId="1" applyNumberFormat="1" applyFont="1" applyFill="1" applyBorder="1" applyAlignment="1" applyProtection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14" fillId="0" borderId="0" xfId="1" applyFont="1" applyBorder="1"/>
    <xf numFmtId="0" fontId="14" fillId="0" borderId="15" xfId="1" applyFont="1" applyFill="1" applyBorder="1"/>
    <xf numFmtId="0" fontId="2" fillId="4" borderId="16" xfId="0" applyFont="1" applyFill="1" applyBorder="1"/>
    <xf numFmtId="0" fontId="2" fillId="4" borderId="17" xfId="0" applyFont="1" applyFill="1" applyBorder="1"/>
    <xf numFmtId="9" fontId="2" fillId="5" borderId="16" xfId="2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2" fillId="5" borderId="20" xfId="1" applyFont="1" applyFill="1" applyBorder="1" applyAlignment="1">
      <alignment horizontal="center"/>
    </xf>
    <xf numFmtId="0" fontId="2" fillId="5" borderId="17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2" fillId="7" borderId="24" xfId="1" applyFont="1" applyFill="1" applyBorder="1" applyAlignment="1">
      <alignment horizontal="center"/>
    </xf>
    <xf numFmtId="0" fontId="2" fillId="7" borderId="22" xfId="1" applyFont="1" applyFill="1" applyBorder="1" applyAlignment="1">
      <alignment horizontal="center"/>
    </xf>
    <xf numFmtId="0" fontId="2" fillId="7" borderId="25" xfId="1" applyFont="1" applyFill="1" applyBorder="1" applyAlignment="1">
      <alignment horizontal="center"/>
    </xf>
    <xf numFmtId="0" fontId="2" fillId="7" borderId="0" xfId="1" applyFont="1" applyFill="1" applyBorder="1" applyAlignment="1">
      <alignment horizontal="center"/>
    </xf>
    <xf numFmtId="0" fontId="2" fillId="7" borderId="23" xfId="1" applyFont="1" applyFill="1" applyBorder="1" applyAlignment="1">
      <alignment horizontal="center"/>
    </xf>
    <xf numFmtId="0" fontId="2" fillId="0" borderId="23" xfId="1" applyFont="1" applyFill="1" applyBorder="1" applyAlignment="1">
      <alignment horizontal="center"/>
    </xf>
    <xf numFmtId="0" fontId="2" fillId="0" borderId="26" xfId="1" applyFont="1" applyBorder="1"/>
    <xf numFmtId="0" fontId="2" fillId="7" borderId="22" xfId="0" applyNumberFormat="1" applyFont="1" applyFill="1" applyBorder="1" applyAlignment="1">
      <alignment horizontal="center"/>
    </xf>
    <xf numFmtId="0" fontId="2" fillId="0" borderId="22" xfId="1" applyFont="1" applyFill="1" applyBorder="1" applyAlignment="1">
      <alignment horizontal="center"/>
    </xf>
    <xf numFmtId="0" fontId="2" fillId="0" borderId="24" xfId="1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9" fontId="2" fillId="5" borderId="22" xfId="2" applyFont="1" applyFill="1" applyBorder="1" applyAlignment="1">
      <alignment horizontal="center"/>
    </xf>
    <xf numFmtId="0" fontId="2" fillId="5" borderId="24" xfId="1" applyFont="1" applyFill="1" applyBorder="1" applyAlignment="1">
      <alignment horizontal="center"/>
    </xf>
    <xf numFmtId="0" fontId="2" fillId="5" borderId="22" xfId="1" applyFont="1" applyFill="1" applyBorder="1" applyAlignment="1">
      <alignment horizontal="center"/>
    </xf>
    <xf numFmtId="0" fontId="2" fillId="5" borderId="23" xfId="1" applyFont="1" applyFill="1" applyBorder="1" applyAlignment="1">
      <alignment horizontal="center"/>
    </xf>
    <xf numFmtId="0" fontId="15" fillId="8" borderId="22" xfId="0" applyFont="1" applyFill="1" applyBorder="1" applyAlignment="1">
      <alignment horizontal="center"/>
    </xf>
    <xf numFmtId="0" fontId="15" fillId="8" borderId="23" xfId="0" applyFont="1" applyFill="1" applyBorder="1" applyAlignment="1">
      <alignment horizontal="center"/>
    </xf>
    <xf numFmtId="9" fontId="15" fillId="8" borderId="22" xfId="2" applyFont="1" applyFill="1" applyBorder="1" applyAlignment="1">
      <alignment horizontal="center"/>
    </xf>
    <xf numFmtId="0" fontId="15" fillId="8" borderId="24" xfId="1" applyFont="1" applyFill="1" applyBorder="1" applyAlignment="1">
      <alignment horizontal="center"/>
    </xf>
    <xf numFmtId="0" fontId="15" fillId="8" borderId="27" xfId="1" applyFont="1" applyFill="1" applyBorder="1" applyAlignment="1">
      <alignment horizontal="center"/>
    </xf>
    <xf numFmtId="0" fontId="15" fillId="8" borderId="22" xfId="1" applyFont="1" applyFill="1" applyBorder="1" applyAlignment="1">
      <alignment horizontal="center"/>
    </xf>
    <xf numFmtId="0" fontId="15" fillId="8" borderId="23" xfId="1" applyFont="1" applyFill="1" applyBorder="1" applyAlignment="1">
      <alignment horizontal="center"/>
    </xf>
    <xf numFmtId="0" fontId="15" fillId="6" borderId="21" xfId="1" applyFont="1" applyFill="1" applyBorder="1"/>
    <xf numFmtId="0" fontId="14" fillId="5" borderId="24" xfId="1" applyFont="1" applyFill="1" applyBorder="1" applyAlignment="1">
      <alignment horizontal="center"/>
    </xf>
    <xf numFmtId="0" fontId="2" fillId="0" borderId="18" xfId="1" applyFont="1" applyBorder="1"/>
    <xf numFmtId="9" fontId="2" fillId="5" borderId="25" xfId="2" applyFont="1" applyFill="1" applyBorder="1" applyAlignment="1">
      <alignment horizontal="center"/>
    </xf>
    <xf numFmtId="0" fontId="14" fillId="5" borderId="0" xfId="1" applyFont="1" applyFill="1" applyBorder="1" applyAlignment="1">
      <alignment horizontal="center"/>
    </xf>
    <xf numFmtId="0" fontId="2" fillId="0" borderId="24" xfId="1" applyFont="1" applyBorder="1"/>
    <xf numFmtId="9" fontId="2" fillId="0" borderId="25" xfId="2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2" fillId="7" borderId="26" xfId="1" applyFont="1" applyFill="1" applyBorder="1"/>
    <xf numFmtId="0" fontId="2" fillId="0" borderId="25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4" fillId="0" borderId="26" xfId="1" applyFont="1" applyBorder="1"/>
    <xf numFmtId="9" fontId="2" fillId="0" borderId="25" xfId="2" applyFont="1" applyFill="1" applyBorder="1" applyAlignment="1">
      <alignment horizontal="center"/>
    </xf>
    <xf numFmtId="0" fontId="2" fillId="0" borderId="26" xfId="1" applyFont="1" applyFill="1" applyBorder="1"/>
    <xf numFmtId="9" fontId="15" fillId="8" borderId="25" xfId="2" applyFont="1" applyFill="1" applyBorder="1" applyAlignment="1">
      <alignment horizontal="center"/>
    </xf>
    <xf numFmtId="0" fontId="15" fillId="8" borderId="28" xfId="1" applyFont="1" applyFill="1" applyBorder="1" applyAlignment="1">
      <alignment horizontal="center"/>
    </xf>
    <xf numFmtId="0" fontId="15" fillId="8" borderId="0" xfId="1" applyFont="1" applyFill="1" applyBorder="1" applyAlignment="1">
      <alignment horizontal="center"/>
    </xf>
    <xf numFmtId="0" fontId="15" fillId="6" borderId="21" xfId="1" applyFont="1" applyFill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14" fillId="7" borderId="0" xfId="1" applyFont="1" applyFill="1"/>
    <xf numFmtId="0" fontId="2" fillId="0" borderId="28" xfId="1" applyFont="1" applyFill="1" applyBorder="1" applyAlignment="1">
      <alignment horizontal="center"/>
    </xf>
    <xf numFmtId="0" fontId="15" fillId="8" borderId="25" xfId="1" applyFont="1" applyFill="1" applyBorder="1" applyAlignment="1">
      <alignment horizontal="center"/>
    </xf>
    <xf numFmtId="0" fontId="15" fillId="9" borderId="21" xfId="1" applyFont="1" applyFill="1" applyBorder="1" applyAlignment="1">
      <alignment horizontal="center"/>
    </xf>
    <xf numFmtId="0" fontId="15" fillId="5" borderId="24" xfId="1" applyFont="1" applyFill="1" applyBorder="1" applyAlignment="1">
      <alignment horizontal="center"/>
    </xf>
    <xf numFmtId="0" fontId="15" fillId="0" borderId="26" xfId="1" applyFont="1" applyBorder="1"/>
    <xf numFmtId="0" fontId="15" fillId="8" borderId="29" xfId="1" applyFont="1" applyFill="1" applyBorder="1" applyAlignment="1">
      <alignment horizontal="center"/>
    </xf>
    <xf numFmtId="0" fontId="16" fillId="8" borderId="24" xfId="1" applyFont="1" applyFill="1" applyBorder="1" applyAlignment="1">
      <alignment horizontal="center"/>
    </xf>
    <xf numFmtId="0" fontId="14" fillId="0" borderId="24" xfId="1" applyFont="1" applyBorder="1"/>
    <xf numFmtId="0" fontId="2" fillId="5" borderId="25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15" fillId="0" borderId="26" xfId="1" applyFont="1" applyFill="1" applyBorder="1"/>
    <xf numFmtId="0" fontId="14" fillId="0" borderId="0" xfId="1" applyFont="1" applyAlignment="1">
      <alignment horizontal="left"/>
    </xf>
    <xf numFmtId="0" fontId="15" fillId="6" borderId="30" xfId="1" applyFont="1" applyFill="1" applyBorder="1" applyAlignment="1">
      <alignment horizontal="center"/>
    </xf>
    <xf numFmtId="0" fontId="15" fillId="7" borderId="22" xfId="0" applyFont="1" applyFill="1" applyBorder="1" applyAlignment="1">
      <alignment horizontal="center"/>
    </xf>
    <xf numFmtId="0" fontId="2" fillId="0" borderId="30" xfId="1" applyFont="1" applyBorder="1"/>
    <xf numFmtId="0" fontId="14" fillId="0" borderId="0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15" fillId="0" borderId="22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2" fillId="7" borderId="31" xfId="1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7" borderId="19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9" fontId="15" fillId="7" borderId="16" xfId="2" applyFont="1" applyFill="1" applyBorder="1" applyAlignment="1">
      <alignment horizontal="center"/>
    </xf>
    <xf numFmtId="0" fontId="15" fillId="0" borderId="18" xfId="1" applyFont="1" applyFill="1" applyBorder="1" applyAlignment="1">
      <alignment horizontal="center"/>
    </xf>
    <xf numFmtId="0" fontId="15" fillId="0" borderId="32" xfId="1" applyFont="1" applyFill="1" applyBorder="1" applyAlignment="1">
      <alignment horizontal="center"/>
    </xf>
    <xf numFmtId="0" fontId="15" fillId="0" borderId="17" xfId="1" applyFont="1" applyFill="1" applyBorder="1" applyAlignment="1">
      <alignment horizontal="center"/>
    </xf>
    <xf numFmtId="0" fontId="15" fillId="0" borderId="33" xfId="1" applyFont="1" applyFill="1" applyBorder="1" applyAlignment="1">
      <alignment horizontal="center"/>
    </xf>
    <xf numFmtId="0" fontId="15" fillId="0" borderId="34" xfId="1" applyFont="1" applyBorder="1" applyAlignment="1">
      <alignment horizontal="center"/>
    </xf>
    <xf numFmtId="0" fontId="0" fillId="0" borderId="0" xfId="0" applyBorder="1"/>
    <xf numFmtId="0" fontId="15" fillId="0" borderId="28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15" fillId="5" borderId="29" xfId="1" applyFont="1" applyFill="1" applyBorder="1" applyAlignment="1">
      <alignment horizontal="center"/>
    </xf>
    <xf numFmtId="0" fontId="15" fillId="5" borderId="26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15" fillId="0" borderId="23" xfId="1" applyFont="1" applyFill="1" applyBorder="1" applyAlignment="1">
      <alignment horizontal="center"/>
    </xf>
    <xf numFmtId="0" fontId="15" fillId="0" borderId="29" xfId="1" applyFont="1" applyFill="1" applyBorder="1" applyAlignment="1">
      <alignment horizontal="center"/>
    </xf>
    <xf numFmtId="0" fontId="2" fillId="0" borderId="35" xfId="1" applyFont="1" applyFill="1" applyBorder="1" applyAlignment="1">
      <alignment horizontal="left" wrapText="1"/>
    </xf>
    <xf numFmtId="0" fontId="15" fillId="0" borderId="25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9" fontId="15" fillId="7" borderId="22" xfId="2" applyFont="1" applyFill="1" applyBorder="1" applyAlignment="1">
      <alignment horizontal="center"/>
    </xf>
    <xf numFmtId="0" fontId="15" fillId="0" borderId="24" xfId="1" applyFont="1" applyFill="1" applyBorder="1" applyAlignment="1">
      <alignment horizontal="center"/>
    </xf>
    <xf numFmtId="0" fontId="2" fillId="0" borderId="36" xfId="1" applyFont="1" applyBorder="1" applyAlignment="1">
      <alignment horizontal="left"/>
    </xf>
    <xf numFmtId="0" fontId="15" fillId="5" borderId="27" xfId="1" applyFont="1" applyFill="1" applyBorder="1" applyAlignment="1">
      <alignment horizontal="center"/>
    </xf>
    <xf numFmtId="0" fontId="15" fillId="0" borderId="22" xfId="1" applyFont="1" applyFill="1" applyBorder="1" applyAlignment="1">
      <alignment horizontal="center"/>
    </xf>
    <xf numFmtId="0" fontId="15" fillId="0" borderId="37" xfId="1" applyFont="1" applyFill="1" applyBorder="1" applyAlignment="1">
      <alignment horizontal="center" wrapText="1"/>
    </xf>
    <xf numFmtId="0" fontId="15" fillId="0" borderId="38" xfId="0" applyFont="1" applyFill="1" applyBorder="1" applyAlignment="1">
      <alignment horizontal="center"/>
    </xf>
    <xf numFmtId="0" fontId="15" fillId="0" borderId="39" xfId="0" applyFont="1" applyFill="1" applyBorder="1" applyAlignment="1">
      <alignment horizontal="center"/>
    </xf>
    <xf numFmtId="0" fontId="15" fillId="0" borderId="27" xfId="1" applyFont="1" applyFill="1" applyBorder="1" applyAlignment="1">
      <alignment horizontal="center"/>
    </xf>
    <xf numFmtId="0" fontId="15" fillId="0" borderId="39" xfId="1" applyFont="1" applyFill="1" applyBorder="1" applyAlignment="1">
      <alignment horizontal="center"/>
    </xf>
    <xf numFmtId="0" fontId="15" fillId="0" borderId="40" xfId="1" applyFont="1" applyFill="1" applyBorder="1" applyAlignment="1">
      <alignment horizontal="center"/>
    </xf>
    <xf numFmtId="0" fontId="15" fillId="0" borderId="41" xfId="1" applyFont="1" applyBorder="1" applyAlignment="1">
      <alignment horizontal="center"/>
    </xf>
    <xf numFmtId="0" fontId="15" fillId="0" borderId="42" xfId="0" applyFont="1" applyFill="1" applyBorder="1" applyAlignment="1">
      <alignment horizontal="center"/>
    </xf>
    <xf numFmtId="0" fontId="15" fillId="0" borderId="43" xfId="0" applyFont="1" applyFill="1" applyBorder="1" applyAlignment="1">
      <alignment horizontal="center"/>
    </xf>
    <xf numFmtId="0" fontId="15" fillId="8" borderId="42" xfId="1" applyFont="1" applyFill="1" applyBorder="1" applyAlignment="1">
      <alignment horizontal="center"/>
    </xf>
    <xf numFmtId="0" fontId="15" fillId="8" borderId="43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0" borderId="0" xfId="1" applyFont="1" applyBorder="1"/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27" xfId="1" applyFont="1" applyFill="1" applyBorder="1" applyAlignment="1">
      <alignment horizontal="center"/>
    </xf>
    <xf numFmtId="0" fontId="11" fillId="7" borderId="32" xfId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/>
    </xf>
    <xf numFmtId="0" fontId="11" fillId="2" borderId="18" xfId="1" applyFont="1" applyFill="1" applyBorder="1"/>
    <xf numFmtId="0" fontId="11" fillId="7" borderId="27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7" borderId="23" xfId="1" applyFont="1" applyFill="1" applyBorder="1" applyAlignment="1">
      <alignment horizontal="center"/>
    </xf>
    <xf numFmtId="0" fontId="11" fillId="0" borderId="23" xfId="1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24" xfId="1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11" fillId="0" borderId="24" xfId="1" applyFont="1" applyFill="1" applyBorder="1" applyAlignment="1">
      <alignment horizontal="center"/>
    </xf>
    <xf numFmtId="0" fontId="11" fillId="0" borderId="24" xfId="1" applyFont="1" applyFill="1" applyBorder="1"/>
    <xf numFmtId="0" fontId="11" fillId="0" borderId="29" xfId="1" applyFont="1" applyBorder="1"/>
    <xf numFmtId="0" fontId="11" fillId="2" borderId="23" xfId="0" applyFont="1" applyFill="1" applyBorder="1" applyAlignment="1">
      <alignment horizontal="left"/>
    </xf>
    <xf numFmtId="0" fontId="11" fillId="2" borderId="27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7" borderId="29" xfId="1" applyFont="1" applyFill="1" applyBorder="1" applyAlignment="1">
      <alignment horizontal="center"/>
    </xf>
    <xf numFmtId="0" fontId="12" fillId="0" borderId="23" xfId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12" fillId="0" borderId="24" xfId="1" applyFont="1" applyFill="1" applyBorder="1" applyAlignment="1">
      <alignment horizontal="center"/>
    </xf>
    <xf numFmtId="0" fontId="12" fillId="7" borderId="24" xfId="1" applyFont="1" applyFill="1" applyBorder="1"/>
    <xf numFmtId="0" fontId="12" fillId="2" borderId="50" xfId="0" applyFont="1" applyFill="1" applyBorder="1" applyAlignment="1">
      <alignment horizontal="left"/>
    </xf>
    <xf numFmtId="0" fontId="12" fillId="2" borderId="51" xfId="0" applyFont="1" applyFill="1" applyBorder="1" applyAlignment="1">
      <alignment horizontal="left"/>
    </xf>
    <xf numFmtId="0" fontId="12" fillId="2" borderId="52" xfId="1" applyFont="1" applyFill="1" applyBorder="1" applyAlignment="1">
      <alignment horizontal="center"/>
    </xf>
    <xf numFmtId="0" fontId="12" fillId="2" borderId="53" xfId="1" applyFont="1" applyFill="1" applyBorder="1" applyAlignment="1">
      <alignment horizontal="center"/>
    </xf>
    <xf numFmtId="0" fontId="12" fillId="2" borderId="51" xfId="1" applyFont="1" applyFill="1" applyBorder="1" applyAlignment="1">
      <alignment horizontal="center"/>
    </xf>
    <xf numFmtId="0" fontId="12" fillId="1" borderId="54" xfId="0" applyFont="1" applyFill="1" applyBorder="1" applyAlignment="1">
      <alignment horizontal="center"/>
    </xf>
    <xf numFmtId="0" fontId="12" fillId="1" borderId="55" xfId="0" applyFont="1" applyFill="1" applyBorder="1" applyAlignment="1">
      <alignment horizontal="center"/>
    </xf>
    <xf numFmtId="0" fontId="12" fillId="1" borderId="56" xfId="0" applyFont="1" applyFill="1" applyBorder="1" applyAlignment="1">
      <alignment horizontal="center"/>
    </xf>
    <xf numFmtId="0" fontId="12" fillId="1" borderId="57" xfId="0" applyFont="1" applyFill="1" applyBorder="1" applyAlignment="1">
      <alignment horizontal="center"/>
    </xf>
    <xf numFmtId="0" fontId="12" fillId="1" borderId="36" xfId="1" applyFont="1" applyFill="1" applyBorder="1" applyAlignment="1">
      <alignment horizontal="center"/>
    </xf>
    <xf numFmtId="0" fontId="12" fillId="1" borderId="57" xfId="1" applyFont="1" applyFill="1" applyBorder="1" applyAlignment="1">
      <alignment horizontal="center"/>
    </xf>
    <xf numFmtId="0" fontId="11" fillId="10" borderId="59" xfId="1" applyFont="1" applyFill="1" applyBorder="1"/>
    <xf numFmtId="0" fontId="11" fillId="10" borderId="62" xfId="1" applyFont="1" applyFill="1" applyBorder="1"/>
    <xf numFmtId="0" fontId="11" fillId="2" borderId="0" xfId="1" applyFont="1" applyFill="1" applyBorder="1" applyAlignment="1">
      <alignment horizontal="center"/>
    </xf>
    <xf numFmtId="9" fontId="11" fillId="0" borderId="0" xfId="2" applyFont="1" applyBorder="1" applyAlignment="1">
      <alignment horizontal="center"/>
    </xf>
    <xf numFmtId="0" fontId="11" fillId="2" borderId="63" xfId="0" applyFont="1" applyFill="1" applyBorder="1" applyAlignment="1">
      <alignment horizontal="left"/>
    </xf>
    <xf numFmtId="0" fontId="11" fillId="2" borderId="64" xfId="0" applyFont="1" applyFill="1" applyBorder="1" applyAlignment="1">
      <alignment horizontal="left"/>
    </xf>
    <xf numFmtId="9" fontId="11" fillId="2" borderId="65" xfId="2" applyFont="1" applyFill="1" applyBorder="1" applyAlignment="1">
      <alignment horizontal="center"/>
    </xf>
    <xf numFmtId="0" fontId="11" fillId="2" borderId="66" xfId="1" applyFont="1" applyFill="1" applyBorder="1" applyAlignment="1">
      <alignment horizontal="center"/>
    </xf>
    <xf numFmtId="0" fontId="11" fillId="2" borderId="67" xfId="1" applyFont="1" applyFill="1" applyBorder="1" applyAlignment="1">
      <alignment horizontal="center"/>
    </xf>
    <xf numFmtId="0" fontId="11" fillId="2" borderId="64" xfId="1" applyFont="1" applyFill="1" applyBorder="1" applyAlignment="1">
      <alignment horizontal="center"/>
    </xf>
    <xf numFmtId="0" fontId="11" fillId="2" borderId="45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5" xfId="1" applyFont="1" applyFill="1" applyBorder="1" applyAlignment="1">
      <alignment horizontal="center"/>
    </xf>
    <xf numFmtId="0" fontId="11" fillId="2" borderId="28" xfId="1" applyFont="1" applyFill="1" applyBorder="1"/>
    <xf numFmtId="0" fontId="12" fillId="2" borderId="28" xfId="1" applyFont="1" applyFill="1" applyBorder="1"/>
    <xf numFmtId="0" fontId="11" fillId="2" borderId="22" xfId="0" applyFont="1" applyFill="1" applyBorder="1" applyAlignment="1">
      <alignment horizontal="left"/>
    </xf>
    <xf numFmtId="0" fontId="11" fillId="7" borderId="25" xfId="1" applyFont="1" applyFill="1" applyBorder="1" applyAlignment="1">
      <alignment horizontal="center"/>
    </xf>
    <xf numFmtId="0" fontId="11" fillId="7" borderId="0" xfId="1" applyFont="1" applyFill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0" borderId="25" xfId="1" applyFont="1" applyFill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68" xfId="1" applyFont="1" applyFill="1" applyBorder="1" applyAlignment="1">
      <alignment horizontal="center"/>
    </xf>
    <xf numFmtId="0" fontId="11" fillId="2" borderId="35" xfId="1" applyFont="1" applyFill="1" applyBorder="1"/>
    <xf numFmtId="0" fontId="11" fillId="7" borderId="69" xfId="0" applyFont="1" applyFill="1" applyBorder="1" applyAlignment="1">
      <alignment horizontal="center"/>
    </xf>
    <xf numFmtId="0" fontId="11" fillId="0" borderId="69" xfId="0" applyFont="1" applyBorder="1" applyAlignment="1">
      <alignment horizontal="center"/>
    </xf>
    <xf numFmtId="0" fontId="11" fillId="0" borderId="70" xfId="0" applyFont="1" applyBorder="1" applyAlignment="1">
      <alignment horizontal="center"/>
    </xf>
    <xf numFmtId="9" fontId="11" fillId="0" borderId="69" xfId="2" applyFont="1" applyFill="1" applyBorder="1" applyAlignment="1">
      <alignment horizontal="center"/>
    </xf>
    <xf numFmtId="0" fontId="11" fillId="0" borderId="55" xfId="0" applyFont="1" applyFill="1" applyBorder="1" applyAlignment="1">
      <alignment horizontal="center"/>
    </xf>
    <xf numFmtId="0" fontId="11" fillId="0" borderId="71" xfId="1" applyFont="1" applyFill="1" applyBorder="1" applyAlignment="1">
      <alignment horizontal="center"/>
    </xf>
    <xf numFmtId="0" fontId="11" fillId="0" borderId="70" xfId="0" applyFont="1" applyFill="1" applyBorder="1" applyAlignment="1">
      <alignment horizontal="center"/>
    </xf>
    <xf numFmtId="0" fontId="11" fillId="7" borderId="57" xfId="1" applyFont="1" applyFill="1" applyBorder="1" applyAlignment="1">
      <alignment horizontal="center"/>
    </xf>
    <xf numFmtId="0" fontId="11" fillId="2" borderId="57" xfId="1" applyFont="1" applyFill="1" applyBorder="1" applyAlignment="1">
      <alignment horizontal="center"/>
    </xf>
    <xf numFmtId="0" fontId="11" fillId="0" borderId="57" xfId="1" applyFont="1" applyFill="1" applyBorder="1" applyAlignment="1">
      <alignment horizontal="center"/>
    </xf>
    <xf numFmtId="0" fontId="12" fillId="0" borderId="41" xfId="1" applyFont="1" applyBorder="1"/>
    <xf numFmtId="0" fontId="12" fillId="10" borderId="56" xfId="0" applyFont="1" applyFill="1" applyBorder="1" applyAlignment="1">
      <alignment horizontal="center"/>
    </xf>
    <xf numFmtId="0" fontId="12" fillId="10" borderId="57" xfId="0" applyFont="1" applyFill="1" applyBorder="1" applyAlignment="1">
      <alignment horizontal="center"/>
    </xf>
    <xf numFmtId="0" fontId="11" fillId="10" borderId="41" xfId="1" applyFont="1" applyFill="1" applyBorder="1"/>
    <xf numFmtId="0" fontId="11" fillId="10" borderId="49" xfId="1" applyFont="1" applyFill="1" applyBorder="1"/>
    <xf numFmtId="0" fontId="11" fillId="7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7" borderId="22" xfId="0" applyFont="1" applyFill="1" applyBorder="1" applyAlignment="1">
      <alignment horizontal="center"/>
    </xf>
    <xf numFmtId="0" fontId="12" fillId="2" borderId="24" xfId="1" applyFont="1" applyFill="1" applyBorder="1" applyAlignment="1">
      <alignment horizontal="center"/>
    </xf>
    <xf numFmtId="0" fontId="11" fillId="7" borderId="0" xfId="1" applyFont="1" applyFill="1"/>
    <xf numFmtId="0" fontId="11" fillId="0" borderId="0" xfId="1" applyFont="1" applyFill="1"/>
    <xf numFmtId="0" fontId="11" fillId="7" borderId="52" xfId="0" applyFont="1" applyFill="1" applyBorder="1" applyAlignment="1">
      <alignment horizontal="center"/>
    </xf>
    <xf numFmtId="0" fontId="11" fillId="2" borderId="50" xfId="1" applyFont="1" applyFill="1" applyBorder="1" applyAlignment="1">
      <alignment horizontal="center"/>
    </xf>
    <xf numFmtId="0" fontId="12" fillId="1" borderId="46" xfId="1" applyFont="1" applyFill="1" applyBorder="1" applyAlignment="1">
      <alignment horizontal="center"/>
    </xf>
    <xf numFmtId="0" fontId="12" fillId="1" borderId="72" xfId="1" applyFont="1" applyFill="1" applyBorder="1" applyAlignment="1">
      <alignment horizontal="center"/>
    </xf>
    <xf numFmtId="0" fontId="12" fillId="1" borderId="73" xfId="1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2" fillId="3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1" applyFont="1" applyBorder="1"/>
    <xf numFmtId="0" fontId="12" fillId="2" borderId="24" xfId="1" applyFont="1" applyFill="1" applyBorder="1" applyAlignment="1">
      <alignment horizontal="centerContinuous"/>
    </xf>
    <xf numFmtId="0" fontId="11" fillId="2" borderId="24" xfId="1" applyFont="1" applyFill="1" applyBorder="1" applyAlignment="1">
      <alignment horizontal="centerContinuous"/>
    </xf>
    <xf numFmtId="0" fontId="11" fillId="2" borderId="50" xfId="0" applyFont="1" applyFill="1" applyBorder="1" applyAlignment="1">
      <alignment horizontal="center"/>
    </xf>
    <xf numFmtId="0" fontId="11" fillId="2" borderId="53" xfId="1" applyFont="1" applyFill="1" applyBorder="1" applyAlignment="1">
      <alignment horizontal="centerContinuous"/>
    </xf>
    <xf numFmtId="0" fontId="12" fillId="1" borderId="46" xfId="0" applyFont="1" applyFill="1" applyBorder="1" applyAlignment="1">
      <alignment horizontal="center"/>
    </xf>
    <xf numFmtId="0" fontId="12" fillId="1" borderId="72" xfId="0" applyFont="1" applyFill="1" applyBorder="1" applyAlignment="1">
      <alignment horizontal="center"/>
    </xf>
    <xf numFmtId="0" fontId="11" fillId="1" borderId="62" xfId="1" applyFont="1" applyFill="1" applyBorder="1" applyAlignment="1">
      <alignment horizontal="centerContinuous"/>
    </xf>
    <xf numFmtId="0" fontId="12" fillId="0" borderId="0" xfId="1" applyFont="1" applyFill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9" fontId="11" fillId="0" borderId="45" xfId="2" applyFont="1" applyBorder="1" applyAlignment="1">
      <alignment horizontal="center"/>
    </xf>
    <xf numFmtId="0" fontId="11" fillId="7" borderId="74" xfId="1" applyFont="1" applyFill="1" applyBorder="1" applyAlignment="1">
      <alignment horizontal="center"/>
    </xf>
    <xf numFmtId="0" fontId="11" fillId="0" borderId="45" xfId="1" applyFont="1" applyFill="1" applyBorder="1" applyAlignment="1">
      <alignment horizontal="center"/>
    </xf>
    <xf numFmtId="0" fontId="11" fillId="0" borderId="16" xfId="1" applyFont="1" applyFill="1" applyBorder="1" applyAlignment="1">
      <alignment horizontal="center"/>
    </xf>
    <xf numFmtId="0" fontId="11" fillId="7" borderId="17" xfId="1" applyFont="1" applyFill="1" applyBorder="1" applyAlignment="1">
      <alignment horizontal="center"/>
    </xf>
    <xf numFmtId="0" fontId="11" fillId="2" borderId="17" xfId="1" applyFont="1" applyFill="1" applyBorder="1" applyAlignment="1">
      <alignment horizontal="center"/>
    </xf>
    <xf numFmtId="0" fontId="11" fillId="7" borderId="28" xfId="2" applyNumberFormat="1" applyFont="1" applyFill="1" applyBorder="1" applyAlignment="1">
      <alignment horizontal="center"/>
    </xf>
    <xf numFmtId="0" fontId="11" fillId="0" borderId="28" xfId="2" applyNumberFormat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7" borderId="23" xfId="2" applyNumberFormat="1" applyFont="1" applyFill="1" applyBorder="1" applyAlignment="1">
      <alignment horizontal="center"/>
    </xf>
    <xf numFmtId="0" fontId="11" fillId="2" borderId="23" xfId="2" applyNumberFormat="1" applyFont="1" applyFill="1" applyBorder="1" applyAlignment="1">
      <alignment horizontal="center"/>
    </xf>
    <xf numFmtId="0" fontId="11" fillId="2" borderId="28" xfId="1" applyFont="1" applyFill="1" applyBorder="1" applyAlignment="1">
      <alignment horizontal="center"/>
    </xf>
    <xf numFmtId="0" fontId="11" fillId="7" borderId="26" xfId="1" applyNumberFormat="1" applyFont="1" applyFill="1" applyBorder="1" applyAlignment="1">
      <alignment horizontal="center"/>
    </xf>
    <xf numFmtId="0" fontId="11" fillId="0" borderId="28" xfId="1" applyNumberFormat="1" applyFont="1" applyFill="1" applyBorder="1" applyAlignment="1">
      <alignment horizontal="center"/>
    </xf>
    <xf numFmtId="0" fontId="11" fillId="0" borderId="22" xfId="1" applyFont="1" applyFill="1" applyBorder="1" applyAlignment="1">
      <alignment horizontal="center"/>
    </xf>
    <xf numFmtId="9" fontId="11" fillId="2" borderId="28" xfId="2" applyFont="1" applyFill="1" applyBorder="1" applyAlignment="1">
      <alignment horizontal="center"/>
    </xf>
    <xf numFmtId="0" fontId="11" fillId="7" borderId="26" xfId="2" applyNumberFormat="1" applyFont="1" applyFill="1" applyBorder="1" applyAlignment="1">
      <alignment horizontal="center"/>
    </xf>
    <xf numFmtId="0" fontId="11" fillId="7" borderId="28" xfId="1" applyFont="1" applyFill="1" applyBorder="1" applyAlignment="1">
      <alignment horizontal="center"/>
    </xf>
    <xf numFmtId="0" fontId="11" fillId="0" borderId="28" xfId="1" applyFont="1" applyFill="1" applyBorder="1" applyAlignment="1">
      <alignment horizontal="center"/>
    </xf>
    <xf numFmtId="0" fontId="11" fillId="7" borderId="28" xfId="1" applyNumberFormat="1" applyFont="1" applyFill="1" applyBorder="1" applyAlignment="1">
      <alignment horizontal="center"/>
    </xf>
    <xf numFmtId="0" fontId="11" fillId="7" borderId="26" xfId="1" applyFont="1" applyFill="1" applyBorder="1" applyAlignment="1">
      <alignment horizontal="center"/>
    </xf>
    <xf numFmtId="9" fontId="11" fillId="7" borderId="49" xfId="2" applyFont="1" applyFill="1" applyBorder="1" applyAlignment="1">
      <alignment horizontal="center"/>
    </xf>
    <xf numFmtId="164" fontId="11" fillId="7" borderId="75" xfId="2" applyNumberFormat="1" applyFont="1" applyFill="1" applyBorder="1" applyAlignment="1">
      <alignment horizontal="center"/>
    </xf>
    <xf numFmtId="164" fontId="11" fillId="0" borderId="49" xfId="2" applyNumberFormat="1" applyFont="1" applyFill="1" applyBorder="1" applyAlignment="1">
      <alignment horizontal="center"/>
    </xf>
    <xf numFmtId="164" fontId="11" fillId="0" borderId="25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5" xfId="1" applyFont="1" applyFill="1" applyBorder="1" applyAlignment="1">
      <alignment horizontal="center"/>
    </xf>
    <xf numFmtId="0" fontId="12" fillId="1" borderId="77" xfId="1" applyFont="1" applyFill="1" applyBorder="1" applyAlignment="1">
      <alignment horizontal="center"/>
    </xf>
    <xf numFmtId="0" fontId="12" fillId="1" borderId="47" xfId="1" applyFont="1" applyFill="1" applyBorder="1" applyAlignment="1">
      <alignment horizontal="center"/>
    </xf>
    <xf numFmtId="0" fontId="12" fillId="12" borderId="57" xfId="1" applyFont="1" applyFill="1" applyBorder="1" applyAlignment="1">
      <alignment horizontal="center"/>
    </xf>
    <xf numFmtId="0" fontId="12" fillId="11" borderId="50" xfId="1" applyFont="1" applyFill="1" applyBorder="1" applyAlignment="1">
      <alignment horizontal="center"/>
    </xf>
    <xf numFmtId="0" fontId="12" fillId="11" borderId="23" xfId="1" applyFont="1" applyFill="1" applyBorder="1" applyAlignment="1">
      <alignment horizontal="center"/>
    </xf>
    <xf numFmtId="0" fontId="11" fillId="11" borderId="23" xfId="1" applyFont="1" applyFill="1" applyBorder="1" applyAlignment="1">
      <alignment horizontal="center"/>
    </xf>
    <xf numFmtId="0" fontId="11" fillId="11" borderId="29" xfId="1" applyFont="1" applyFill="1" applyBorder="1" applyAlignment="1">
      <alignment horizontal="center"/>
    </xf>
    <xf numFmtId="0" fontId="11" fillId="11" borderId="32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0" borderId="28" xfId="1" applyFont="1" applyFill="1" applyBorder="1" applyAlignment="1">
      <alignment horizontal="center"/>
    </xf>
    <xf numFmtId="164" fontId="6" fillId="0" borderId="4" xfId="1" applyNumberFormat="1" applyFont="1" applyFill="1" applyBorder="1" applyProtection="1"/>
    <xf numFmtId="164" fontId="6" fillId="0" borderId="5" xfId="1" applyNumberFormat="1" applyFont="1" applyFill="1" applyBorder="1" applyProtection="1"/>
    <xf numFmtId="164" fontId="6" fillId="0" borderId="0" xfId="1" applyNumberFormat="1" applyFont="1" applyFill="1" applyBorder="1" applyProtection="1"/>
    <xf numFmtId="37" fontId="8" fillId="0" borderId="0" xfId="1" applyNumberFormat="1" applyFont="1" applyFill="1" applyBorder="1" applyProtection="1"/>
    <xf numFmtId="164" fontId="5" fillId="0" borderId="5" xfId="1" applyNumberFormat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center"/>
    </xf>
    <xf numFmtId="164" fontId="5" fillId="0" borderId="4" xfId="1" applyNumberFormat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right"/>
    </xf>
    <xf numFmtId="9" fontId="8" fillId="0" borderId="0" xfId="1" applyNumberFormat="1" applyFont="1" applyFill="1" applyBorder="1" applyAlignment="1" applyProtection="1">
      <alignment horizontal="right"/>
    </xf>
    <xf numFmtId="164" fontId="8" fillId="0" borderId="0" xfId="1" applyNumberFormat="1" applyFont="1" applyFill="1" applyBorder="1" applyAlignment="1" applyProtection="1"/>
    <xf numFmtId="0" fontId="7" fillId="0" borderId="0" xfId="1" applyFont="1" applyFill="1" applyBorder="1" applyAlignment="1">
      <alignment horizontal="center"/>
    </xf>
    <xf numFmtId="164" fontId="5" fillId="0" borderId="0" xfId="1" applyNumberFormat="1" applyFont="1" applyFill="1" applyBorder="1" applyProtection="1"/>
    <xf numFmtId="164" fontId="9" fillId="0" borderId="4" xfId="1" applyNumberFormat="1" applyFont="1" applyFill="1" applyBorder="1" applyProtection="1"/>
    <xf numFmtId="9" fontId="5" fillId="0" borderId="0" xfId="1" applyNumberFormat="1" applyFont="1" applyFill="1" applyBorder="1" applyProtection="1"/>
    <xf numFmtId="0" fontId="11" fillId="13" borderId="23" xfId="1" applyFont="1" applyFill="1" applyBorder="1" applyAlignment="1">
      <alignment horizontal="center"/>
    </xf>
    <xf numFmtId="0" fontId="11" fillId="13" borderId="32" xfId="1" applyFont="1" applyFill="1" applyBorder="1" applyAlignment="1">
      <alignment horizontal="center"/>
    </xf>
    <xf numFmtId="164" fontId="5" fillId="0" borderId="5" xfId="1" applyNumberFormat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center"/>
    </xf>
    <xf numFmtId="164" fontId="5" fillId="0" borderId="4" xfId="1" applyNumberFormat="1" applyFont="1" applyFill="1" applyBorder="1" applyAlignment="1" applyProtection="1">
      <alignment horizontal="center"/>
    </xf>
    <xf numFmtId="164" fontId="10" fillId="0" borderId="0" xfId="1" applyNumberFormat="1" applyFont="1" applyFill="1" applyBorder="1" applyAlignment="1" applyProtection="1">
      <alignment horizontal="center"/>
    </xf>
    <xf numFmtId="164" fontId="2" fillId="0" borderId="3" xfId="1" applyNumberFormat="1" applyFont="1" applyFill="1" applyBorder="1" applyAlignment="1" applyProtection="1">
      <alignment horizontal="center"/>
    </xf>
    <xf numFmtId="164" fontId="2" fillId="0" borderId="2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center"/>
    </xf>
    <xf numFmtId="0" fontId="8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164" fontId="8" fillId="0" borderId="0" xfId="1" applyNumberFormat="1" applyFont="1" applyFill="1" applyBorder="1" applyAlignment="1" applyProtection="1">
      <alignment horizontal="center"/>
    </xf>
    <xf numFmtId="9" fontId="8" fillId="0" borderId="0" xfId="1" applyNumberFormat="1" applyFont="1" applyFill="1" applyBorder="1" applyAlignment="1" applyProtection="1">
      <alignment horizontal="center"/>
    </xf>
    <xf numFmtId="164" fontId="12" fillId="0" borderId="5" xfId="1" applyNumberFormat="1" applyFont="1" applyFill="1" applyBorder="1" applyAlignment="1" applyProtection="1">
      <alignment horizontal="center"/>
    </xf>
    <xf numFmtId="164" fontId="12" fillId="0" borderId="0" xfId="1" applyNumberFormat="1" applyFont="1" applyFill="1" applyBorder="1" applyAlignment="1" applyProtection="1">
      <alignment horizontal="center"/>
    </xf>
    <xf numFmtId="164" fontId="12" fillId="0" borderId="4" xfId="1" applyNumberFormat="1" applyFont="1" applyFill="1" applyBorder="1" applyAlignment="1" applyProtection="1">
      <alignment horizontal="center"/>
    </xf>
    <xf numFmtId="164" fontId="10" fillId="2" borderId="0" xfId="1" applyNumberFormat="1" applyFont="1" applyFill="1" applyBorder="1" applyAlignment="1" applyProtection="1">
      <alignment horizontal="center"/>
    </xf>
    <xf numFmtId="0" fontId="5" fillId="7" borderId="49" xfId="1" applyFont="1" applyFill="1" applyBorder="1" applyAlignment="1">
      <alignment horizontal="center" vertical="center"/>
    </xf>
    <xf numFmtId="0" fontId="5" fillId="7" borderId="45" xfId="1" applyFont="1" applyFill="1" applyBorder="1" applyAlignment="1">
      <alignment horizontal="center" vertical="center"/>
    </xf>
    <xf numFmtId="0" fontId="15" fillId="0" borderId="47" xfId="1" applyFont="1" applyBorder="1" applyAlignment="1">
      <alignment horizontal="center"/>
    </xf>
    <xf numFmtId="0" fontId="15" fillId="0" borderId="46" xfId="1" applyFont="1" applyBorder="1" applyAlignment="1">
      <alignment horizontal="center"/>
    </xf>
    <xf numFmtId="0" fontId="15" fillId="2" borderId="48" xfId="1" applyFont="1" applyFill="1" applyBorder="1" applyAlignment="1">
      <alignment horizontal="center"/>
    </xf>
    <xf numFmtId="0" fontId="15" fillId="2" borderId="46" xfId="1" applyFont="1" applyFill="1" applyBorder="1" applyAlignment="1">
      <alignment horizontal="center"/>
    </xf>
    <xf numFmtId="0" fontId="15" fillId="0" borderId="48" xfId="1" applyFont="1" applyFill="1" applyBorder="1" applyAlignment="1">
      <alignment horizontal="center"/>
    </xf>
    <xf numFmtId="0" fontId="15" fillId="0" borderId="47" xfId="1" applyFont="1" applyFill="1" applyBorder="1" applyAlignment="1">
      <alignment horizontal="center"/>
    </xf>
    <xf numFmtId="0" fontId="15" fillId="0" borderId="46" xfId="1" applyFont="1" applyFill="1" applyBorder="1" applyAlignment="1">
      <alignment horizontal="center"/>
    </xf>
    <xf numFmtId="49" fontId="15" fillId="8" borderId="44" xfId="1" applyNumberFormat="1" applyFont="1" applyFill="1" applyBorder="1" applyAlignment="1">
      <alignment horizontal="center"/>
    </xf>
    <xf numFmtId="49" fontId="15" fillId="8" borderId="42" xfId="1" applyNumberFormat="1" applyFont="1" applyFill="1" applyBorder="1" applyAlignment="1">
      <alignment horizontal="center"/>
    </xf>
    <xf numFmtId="0" fontId="12" fillId="2" borderId="61" xfId="1" applyFont="1" applyFill="1" applyBorder="1" applyAlignment="1">
      <alignment horizontal="center"/>
    </xf>
    <xf numFmtId="0" fontId="12" fillId="2" borderId="47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8" xfId="1" applyFont="1" applyFill="1" applyBorder="1" applyAlignment="1">
      <alignment horizontal="center"/>
    </xf>
    <xf numFmtId="0" fontId="12" fillId="2" borderId="46" xfId="1" applyFont="1" applyFill="1" applyBorder="1" applyAlignment="1">
      <alignment horizontal="center"/>
    </xf>
    <xf numFmtId="0" fontId="11" fillId="0" borderId="48" xfId="1" applyFont="1" applyFill="1" applyBorder="1" applyAlignment="1">
      <alignment horizontal="center"/>
    </xf>
    <xf numFmtId="0" fontId="11" fillId="0" borderId="47" xfId="1" applyFont="1" applyFill="1" applyBorder="1" applyAlignment="1">
      <alignment horizontal="center"/>
    </xf>
    <xf numFmtId="0" fontId="11" fillId="0" borderId="60" xfId="1" applyFont="1" applyFill="1" applyBorder="1" applyAlignment="1">
      <alignment horizontal="center"/>
    </xf>
    <xf numFmtId="49" fontId="12" fillId="1" borderId="58" xfId="1" applyNumberFormat="1" applyFont="1" applyFill="1" applyBorder="1" applyAlignment="1">
      <alignment horizontal="center"/>
    </xf>
    <xf numFmtId="49" fontId="12" fillId="1" borderId="56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7" xfId="1" applyFont="1" applyBorder="1" applyAlignment="1">
      <alignment horizontal="center"/>
    </xf>
    <xf numFmtId="0" fontId="11" fillId="0" borderId="48" xfId="0" applyFont="1" applyFill="1" applyBorder="1" applyAlignment="1">
      <alignment horizontal="center"/>
    </xf>
    <xf numFmtId="0" fontId="11" fillId="0" borderId="47" xfId="0" applyFont="1" applyFill="1" applyBorder="1" applyAlignment="1">
      <alignment horizontal="center"/>
    </xf>
    <xf numFmtId="0" fontId="11" fillId="0" borderId="46" xfId="0" applyFont="1" applyFill="1" applyBorder="1" applyAlignment="1">
      <alignment horizontal="center"/>
    </xf>
    <xf numFmtId="49" fontId="12" fillId="1" borderId="21" xfId="1" applyNumberFormat="1" applyFont="1" applyFill="1" applyBorder="1" applyAlignment="1">
      <alignment horizontal="center"/>
    </xf>
    <xf numFmtId="49" fontId="12" fillId="1" borderId="76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center"/>
    </xf>
  </cellXfs>
  <cellStyles count="3">
    <cellStyle name="Normal" xfId="0" builtinId="0"/>
    <cellStyle name="Normal 2" xfId="1" xr:uid="{4617B638-A797-48D4-93B3-54D3047CE239}"/>
    <cellStyle name="Percent 2" xfId="2" xr:uid="{E7DC7547-4ECA-4F42-B838-617F175E49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F16F-77E4-467D-AAE0-935C3DC04052}">
  <dimension ref="A1:O61"/>
  <sheetViews>
    <sheetView showGridLines="0" tabSelected="1" zoomScaleNormal="100" workbookViewId="0">
      <selection activeCell="T6" sqref="T6"/>
    </sheetView>
  </sheetViews>
  <sheetFormatPr defaultColWidth="9.109375" defaultRowHeight="11.4" x14ac:dyDescent="0.2"/>
  <cols>
    <col min="1" max="1" width="10.33203125" style="1" customWidth="1"/>
    <col min="2" max="2" width="14" style="1" customWidth="1"/>
    <col min="3" max="3" width="16" style="1" customWidth="1"/>
    <col min="4" max="4" width="11.109375" style="1" customWidth="1"/>
    <col min="5" max="5" width="10.6640625" style="1" customWidth="1"/>
    <col min="6" max="6" width="9.109375" style="1"/>
    <col min="7" max="7" width="10.6640625" style="1" customWidth="1"/>
    <col min="8" max="8" width="9.109375" style="1" customWidth="1"/>
    <col min="9" max="9" width="9.5546875" style="1" customWidth="1"/>
    <col min="10" max="10" width="10.88671875" style="1" customWidth="1"/>
    <col min="11" max="11" width="7.88671875" style="1" customWidth="1"/>
    <col min="12" max="16384" width="9.109375" style="1"/>
  </cols>
  <sheetData>
    <row r="1" spans="1:11" ht="16.2" thickTop="1" x14ac:dyDescent="0.3">
      <c r="A1" s="65" t="s">
        <v>35</v>
      </c>
      <c r="B1" s="64"/>
      <c r="C1" s="64"/>
      <c r="D1" s="64"/>
      <c r="E1" s="64"/>
      <c r="F1" s="64"/>
      <c r="G1" s="64"/>
      <c r="H1" s="64"/>
      <c r="I1" s="64"/>
      <c r="J1" s="64"/>
      <c r="K1" s="63"/>
    </row>
    <row r="2" spans="1:11" ht="15.6" x14ac:dyDescent="0.3">
      <c r="A2" s="62" t="s">
        <v>34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13.2" thickBot="1" x14ac:dyDescent="0.3">
      <c r="A3" s="16"/>
      <c r="B3" s="21"/>
      <c r="C3" s="21"/>
      <c r="D3" s="21"/>
      <c r="E3" s="21"/>
      <c r="F3" s="21"/>
      <c r="G3" s="21"/>
      <c r="H3" s="21"/>
      <c r="I3" s="21"/>
      <c r="J3" s="21"/>
      <c r="K3" s="12"/>
    </row>
    <row r="4" spans="1:11" ht="14.4" thickTop="1" x14ac:dyDescent="0.25">
      <c r="A4" s="61" t="s">
        <v>33</v>
      </c>
      <c r="B4" s="3"/>
      <c r="C4" s="60"/>
      <c r="D4" s="59"/>
      <c r="E4" s="59"/>
      <c r="F4" s="59"/>
      <c r="G4" s="59"/>
      <c r="H4" s="59"/>
      <c r="I4" s="58"/>
      <c r="J4" s="3"/>
      <c r="K4" s="2"/>
    </row>
    <row r="5" spans="1:11" ht="16.5" customHeight="1" thickBot="1" x14ac:dyDescent="0.3">
      <c r="A5" s="57" t="s">
        <v>132</v>
      </c>
      <c r="B5" s="3"/>
      <c r="C5" s="56"/>
      <c r="D5" s="55"/>
      <c r="E5" s="55"/>
      <c r="F5" s="55"/>
      <c r="G5" s="55"/>
      <c r="H5" s="55"/>
      <c r="I5" s="54"/>
      <c r="J5" s="3"/>
      <c r="K5" s="2"/>
    </row>
    <row r="6" spans="1:11" ht="13.2" thickTop="1" x14ac:dyDescent="0.25">
      <c r="A6" s="53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12"/>
    </row>
    <row r="7" spans="1:11" ht="13.8" x14ac:dyDescent="0.25">
      <c r="A7" s="52"/>
      <c r="B7" s="21"/>
      <c r="C7" s="51"/>
      <c r="D7" s="21"/>
      <c r="E7" s="21"/>
      <c r="F7" s="21"/>
      <c r="G7" s="21"/>
      <c r="H7" s="21"/>
      <c r="I7" s="21"/>
      <c r="J7" s="21"/>
      <c r="K7" s="12"/>
    </row>
    <row r="8" spans="1:11" ht="13.8" x14ac:dyDescent="0.25">
      <c r="A8" s="373" t="s">
        <v>133</v>
      </c>
      <c r="B8" s="374"/>
      <c r="C8" s="374"/>
      <c r="D8" s="374"/>
      <c r="E8" s="374"/>
      <c r="F8" s="374"/>
      <c r="G8" s="374"/>
      <c r="H8" s="374"/>
      <c r="I8" s="374"/>
      <c r="J8" s="374"/>
      <c r="K8" s="375"/>
    </row>
    <row r="9" spans="1:11" ht="13.8" x14ac:dyDescent="0.25">
      <c r="A9" s="50"/>
      <c r="B9" s="49"/>
      <c r="C9" s="49"/>
      <c r="D9" s="49"/>
      <c r="E9" s="49"/>
      <c r="F9" s="49"/>
      <c r="G9" s="49"/>
      <c r="H9" s="49"/>
      <c r="I9" s="49"/>
      <c r="J9" s="49"/>
      <c r="K9" s="48"/>
    </row>
    <row r="10" spans="1:11" ht="13.8" x14ac:dyDescent="0.25">
      <c r="A10" s="47"/>
      <c r="B10" s="46"/>
      <c r="C10" s="46"/>
      <c r="D10" s="46"/>
      <c r="E10" s="46"/>
      <c r="F10" s="46"/>
      <c r="G10" s="46"/>
      <c r="H10" s="46"/>
      <c r="I10" s="46"/>
      <c r="J10" s="46"/>
      <c r="K10" s="45"/>
    </row>
    <row r="11" spans="1:11" ht="15.6" x14ac:dyDescent="0.3">
      <c r="A11" s="28"/>
      <c r="B11" s="376" t="s">
        <v>23</v>
      </c>
      <c r="C11" s="376"/>
      <c r="D11" s="26"/>
      <c r="E11" s="44">
        <v>2024</v>
      </c>
      <c r="F11" s="29"/>
      <c r="G11" s="44">
        <v>2025</v>
      </c>
      <c r="H11" s="376" t="s">
        <v>22</v>
      </c>
      <c r="I11" s="376"/>
      <c r="J11" s="26"/>
      <c r="K11" s="25"/>
    </row>
    <row r="12" spans="1:11" ht="15.6" x14ac:dyDescent="0.3">
      <c r="A12" s="28"/>
      <c r="B12" s="43"/>
      <c r="C12" s="42"/>
      <c r="D12" s="26"/>
      <c r="E12" s="41"/>
      <c r="F12" s="29"/>
      <c r="G12" s="41"/>
      <c r="H12" s="29"/>
      <c r="I12" s="26"/>
      <c r="J12" s="26"/>
      <c r="K12" s="25"/>
    </row>
    <row r="13" spans="1:11" ht="15.6" x14ac:dyDescent="0.3">
      <c r="A13" s="39"/>
      <c r="B13" s="370" t="s">
        <v>31</v>
      </c>
      <c r="C13" s="370"/>
      <c r="D13" s="40"/>
      <c r="E13" s="30">
        <f>Census!H5</f>
        <v>12747</v>
      </c>
      <c r="F13" s="40"/>
      <c r="G13" s="30">
        <f>Census!G5</f>
        <v>12479</v>
      </c>
      <c r="H13" s="38">
        <f>Census!I5</f>
        <v>-2.1024554797207187E-2</v>
      </c>
      <c r="I13" s="35" t="str">
        <f>IF(H13&gt;0,"increase",IF(H13&lt;0,"decrease","No change"))</f>
        <v>decrease</v>
      </c>
      <c r="J13" s="35"/>
      <c r="K13" s="346"/>
    </row>
    <row r="14" spans="1:11" ht="15.6" x14ac:dyDescent="0.3">
      <c r="A14" s="39"/>
      <c r="B14" s="370" t="s">
        <v>30</v>
      </c>
      <c r="C14" s="370"/>
      <c r="D14" s="40"/>
      <c r="E14" s="31" t="s">
        <v>27</v>
      </c>
      <c r="F14" s="40"/>
      <c r="G14" s="31">
        <f>Census!G6</f>
        <v>487</v>
      </c>
      <c r="H14" s="372" t="s">
        <v>27</v>
      </c>
      <c r="I14" s="372"/>
      <c r="J14" s="35"/>
      <c r="K14" s="346"/>
    </row>
    <row r="15" spans="1:11" ht="15.6" x14ac:dyDescent="0.3">
      <c r="A15" s="39"/>
      <c r="B15" s="369" t="s">
        <v>29</v>
      </c>
      <c r="C15" s="369"/>
      <c r="D15" s="36"/>
      <c r="E15" s="30">
        <f>Census!H7</f>
        <v>252</v>
      </c>
      <c r="F15" s="36"/>
      <c r="G15" s="30">
        <f>Census!G7</f>
        <v>266</v>
      </c>
      <c r="H15" s="38">
        <f>Census!I7</f>
        <v>5.5555555555555552E-2</v>
      </c>
      <c r="I15" s="35" t="str">
        <f>IF(H15&gt;0,"increase",IF(H15&lt;0,"decrease","No change"))</f>
        <v>increase</v>
      </c>
      <c r="J15" s="35"/>
      <c r="K15" s="346"/>
    </row>
    <row r="16" spans="1:11" ht="15.6" x14ac:dyDescent="0.3">
      <c r="A16" s="37"/>
      <c r="B16" s="371" t="s">
        <v>28</v>
      </c>
      <c r="C16" s="371"/>
      <c r="D16" s="36"/>
      <c r="E16" s="31" t="s">
        <v>27</v>
      </c>
      <c r="F16" s="36"/>
      <c r="G16" s="31">
        <f>Census!G8</f>
        <v>221</v>
      </c>
      <c r="H16" s="372" t="s">
        <v>27</v>
      </c>
      <c r="I16" s="372"/>
      <c r="J16" s="35"/>
      <c r="K16" s="346"/>
    </row>
    <row r="17" spans="1:15" ht="15.6" x14ac:dyDescent="0.3">
      <c r="A17" s="39"/>
      <c r="B17" s="370" t="s">
        <v>26</v>
      </c>
      <c r="C17" s="370"/>
      <c r="D17" s="36"/>
      <c r="E17" s="31">
        <f>Census!H9</f>
        <v>11454</v>
      </c>
      <c r="F17" s="36"/>
      <c r="G17" s="31">
        <f>Census!$G$9</f>
        <v>10897</v>
      </c>
      <c r="H17" s="38">
        <f>Census!I9</f>
        <v>-4.8629299807927365E-2</v>
      </c>
      <c r="I17" s="35" t="str">
        <f>IF(H17&gt;0,"increase",IF(H17&lt;0,"decrease","No change"))</f>
        <v>decrease</v>
      </c>
      <c r="J17" s="35"/>
      <c r="K17" s="346"/>
    </row>
    <row r="18" spans="1:15" s="34" customFormat="1" ht="15.6" x14ac:dyDescent="0.3">
      <c r="A18" s="39"/>
      <c r="B18" s="370" t="s">
        <v>25</v>
      </c>
      <c r="C18" s="370"/>
      <c r="D18" s="36"/>
      <c r="E18" s="31">
        <f>'GYCF &amp; Security'!H5</f>
        <v>1041</v>
      </c>
      <c r="F18" s="36"/>
      <c r="G18" s="31">
        <f>'GYCF &amp; Security'!$G$5</f>
        <v>1095</v>
      </c>
      <c r="H18" s="38">
        <f>'GYCF &amp; Security'!I5</f>
        <v>5.1873198847262249E-2</v>
      </c>
      <c r="I18" s="35" t="str">
        <f>IF(H18&gt;0,"increase",IF(H18&lt;0,"decrease","No change"))</f>
        <v>increase</v>
      </c>
      <c r="J18" s="35"/>
      <c r="K18" s="346"/>
    </row>
    <row r="19" spans="1:15" s="34" customFormat="1" ht="15.6" x14ac:dyDescent="0.3">
      <c r="A19" s="39"/>
      <c r="B19" s="343"/>
      <c r="C19" s="343"/>
      <c r="D19" s="36"/>
      <c r="E19" s="31"/>
      <c r="F19" s="36"/>
      <c r="G19" s="31"/>
      <c r="H19" s="38"/>
      <c r="I19" s="35"/>
      <c r="J19" s="35"/>
      <c r="K19" s="346"/>
    </row>
    <row r="20" spans="1:15" ht="15.6" x14ac:dyDescent="0.3">
      <c r="A20" s="347"/>
      <c r="B20" s="369"/>
      <c r="C20" s="369"/>
      <c r="D20" s="348"/>
      <c r="E20" s="349"/>
      <c r="F20" s="35"/>
      <c r="G20" s="349"/>
      <c r="H20" s="348"/>
      <c r="I20" s="348"/>
      <c r="J20" s="348"/>
      <c r="K20" s="346"/>
    </row>
    <row r="21" spans="1:15" ht="15.6" x14ac:dyDescent="0.3">
      <c r="A21" s="362" t="s">
        <v>134</v>
      </c>
      <c r="B21" s="363"/>
      <c r="C21" s="363"/>
      <c r="D21" s="363"/>
      <c r="E21" s="363"/>
      <c r="F21" s="363"/>
      <c r="G21" s="363"/>
      <c r="H21" s="363"/>
      <c r="I21" s="363"/>
      <c r="J21" s="363"/>
      <c r="K21" s="364"/>
    </row>
    <row r="22" spans="1:15" ht="15.6" x14ac:dyDescent="0.3">
      <c r="A22" s="350"/>
      <c r="B22" s="351"/>
      <c r="C22" s="351"/>
      <c r="D22" s="351"/>
      <c r="E22" s="351"/>
      <c r="F22" s="351"/>
      <c r="G22" s="351"/>
      <c r="H22" s="351"/>
      <c r="I22" s="351"/>
      <c r="J22" s="351"/>
      <c r="K22" s="352"/>
      <c r="O22" s="34"/>
    </row>
    <row r="23" spans="1:15" ht="15.6" x14ac:dyDescent="0.3">
      <c r="A23" s="347"/>
      <c r="B23" s="365" t="s">
        <v>23</v>
      </c>
      <c r="C23" s="365"/>
      <c r="D23" s="348"/>
      <c r="E23" s="32">
        <v>2024</v>
      </c>
      <c r="F23" s="353"/>
      <c r="G23" s="32">
        <v>2025</v>
      </c>
      <c r="H23" s="365" t="s">
        <v>22</v>
      </c>
      <c r="I23" s="365"/>
      <c r="J23" s="348"/>
      <c r="K23" s="346"/>
    </row>
    <row r="24" spans="1:15" ht="15.6" x14ac:dyDescent="0.3">
      <c r="A24" s="39"/>
      <c r="B24" s="369" t="s">
        <v>24</v>
      </c>
      <c r="C24" s="369"/>
      <c r="D24" s="36"/>
      <c r="E24" s="31">
        <f>'Adms &amp; Rel'!H4</f>
        <v>346</v>
      </c>
      <c r="F24" s="36"/>
      <c r="G24" s="31">
        <f>'Adms &amp; Rel'!G4</f>
        <v>422</v>
      </c>
      <c r="H24" s="354">
        <f>'Adms &amp; Rel'!I4</f>
        <v>0.21965317919075145</v>
      </c>
      <c r="I24" s="355" t="str">
        <f>IF(H24&gt;0,"increase",IF(H24&lt;0,"decrease","No change"))</f>
        <v>increase</v>
      </c>
      <c r="J24" s="348"/>
      <c r="K24" s="346"/>
    </row>
    <row r="25" spans="1:15" ht="15.6" x14ac:dyDescent="0.3">
      <c r="A25" s="347"/>
      <c r="B25" s="348"/>
      <c r="C25" s="348"/>
      <c r="D25" s="348"/>
      <c r="E25" s="348"/>
      <c r="F25" s="348"/>
      <c r="G25" s="348"/>
      <c r="H25" s="348"/>
      <c r="I25" s="348"/>
      <c r="J25" s="348"/>
      <c r="K25" s="346"/>
    </row>
    <row r="26" spans="1:15" ht="15.6" x14ac:dyDescent="0.3">
      <c r="A26" s="347"/>
      <c r="B26" s="348"/>
      <c r="C26" s="348"/>
      <c r="D26" s="348"/>
      <c r="E26" s="348"/>
      <c r="F26" s="348"/>
      <c r="G26" s="348"/>
      <c r="H26" s="348"/>
      <c r="I26" s="348"/>
      <c r="J26" s="348"/>
      <c r="K26" s="346"/>
    </row>
    <row r="27" spans="1:15" ht="15.6" x14ac:dyDescent="0.3">
      <c r="A27" s="362" t="s">
        <v>135</v>
      </c>
      <c r="B27" s="363"/>
      <c r="C27" s="363"/>
      <c r="D27" s="363"/>
      <c r="E27" s="363"/>
      <c r="F27" s="363"/>
      <c r="G27" s="363"/>
      <c r="H27" s="363"/>
      <c r="I27" s="363"/>
      <c r="J27" s="363"/>
      <c r="K27" s="364"/>
    </row>
    <row r="28" spans="1:15" ht="15.6" x14ac:dyDescent="0.3">
      <c r="A28" s="350"/>
      <c r="B28" s="351"/>
      <c r="C28" s="351"/>
      <c r="D28" s="351"/>
      <c r="E28" s="351"/>
      <c r="F28" s="351"/>
      <c r="G28" s="351"/>
      <c r="H28" s="351"/>
      <c r="I28" s="351"/>
      <c r="J28" s="351"/>
      <c r="K28" s="352"/>
    </row>
    <row r="29" spans="1:15" ht="14.25" customHeight="1" x14ac:dyDescent="0.3">
      <c r="A29" s="39"/>
      <c r="B29" s="365" t="s">
        <v>23</v>
      </c>
      <c r="C29" s="365"/>
      <c r="D29" s="348"/>
      <c r="E29" s="33">
        <v>2024</v>
      </c>
      <c r="F29" s="353"/>
      <c r="G29" s="32">
        <v>2025</v>
      </c>
      <c r="H29" s="365" t="s">
        <v>22</v>
      </c>
      <c r="I29" s="365"/>
      <c r="J29" s="348"/>
      <c r="K29" s="346"/>
    </row>
    <row r="30" spans="1:15" ht="14.25" customHeight="1" x14ac:dyDescent="0.3">
      <c r="A30" s="39"/>
      <c r="B30" s="348"/>
      <c r="C30" s="348"/>
      <c r="D30" s="348"/>
      <c r="E30" s="356"/>
      <c r="F30" s="353"/>
      <c r="G30" s="356"/>
      <c r="H30" s="27"/>
      <c r="I30" s="348"/>
      <c r="J30" s="348"/>
      <c r="K30" s="346"/>
    </row>
    <row r="31" spans="1:15" ht="15.6" x14ac:dyDescent="0.3">
      <c r="A31" s="39"/>
      <c r="B31" s="369" t="s">
        <v>21</v>
      </c>
      <c r="C31" s="369"/>
      <c r="D31" s="36"/>
      <c r="E31" s="31">
        <f>'Adms &amp; Rel'!H9</f>
        <v>210</v>
      </c>
      <c r="F31" s="36"/>
      <c r="G31" s="31">
        <v>181</v>
      </c>
      <c r="H31" s="38">
        <f>'Adms &amp; Rel'!I9</f>
        <v>-5.2380952380952382E-2</v>
      </c>
      <c r="I31" s="35" t="str">
        <f t="shared" ref="I31:I36" si="0">IF(H31&gt;0,"increase",IF(H31&lt;0,"decrease","(no chg)"))</f>
        <v>decrease</v>
      </c>
      <c r="J31" s="357"/>
      <c r="K31" s="358"/>
    </row>
    <row r="32" spans="1:15" ht="15.6" x14ac:dyDescent="0.3">
      <c r="A32" s="39"/>
      <c r="B32" s="369" t="s">
        <v>20</v>
      </c>
      <c r="C32" s="369"/>
      <c r="D32" s="36"/>
      <c r="E32" s="31">
        <f>'Adms &amp; Rel'!H10</f>
        <v>14</v>
      </c>
      <c r="F32" s="36"/>
      <c r="G32" s="31">
        <f>'Adms &amp; Rel'!G10</f>
        <v>12</v>
      </c>
      <c r="H32" s="38">
        <f>'Adms &amp; Rel'!I10</f>
        <v>-0.14285714285714285</v>
      </c>
      <c r="I32" s="35" t="str">
        <f t="shared" si="0"/>
        <v>decrease</v>
      </c>
      <c r="J32" s="35"/>
      <c r="K32" s="346"/>
    </row>
    <row r="33" spans="1:11" ht="15.6" x14ac:dyDescent="0.3">
      <c r="A33" s="39"/>
      <c r="B33" s="370" t="s">
        <v>19</v>
      </c>
      <c r="C33" s="370"/>
      <c r="D33" s="40"/>
      <c r="E33" s="30">
        <f>'Adms &amp; Rel'!H8</f>
        <v>224</v>
      </c>
      <c r="F33" s="40"/>
      <c r="G33" s="30">
        <f>'Adms &amp; Rel'!G8</f>
        <v>211</v>
      </c>
      <c r="H33" s="359">
        <f>'Adms &amp; Rel'!I8</f>
        <v>-5.8035714285714288E-2</v>
      </c>
      <c r="I33" s="357" t="str">
        <f t="shared" si="0"/>
        <v>decrease</v>
      </c>
      <c r="J33" s="35"/>
      <c r="K33" s="346"/>
    </row>
    <row r="34" spans="1:11" ht="15.6" x14ac:dyDescent="0.3">
      <c r="A34" s="39"/>
      <c r="B34" s="369" t="s">
        <v>18</v>
      </c>
      <c r="C34" s="369"/>
      <c r="D34" s="36"/>
      <c r="E34" s="31">
        <f>'Adms &amp; Rel'!H12</f>
        <v>224</v>
      </c>
      <c r="F34" s="36"/>
      <c r="G34" s="31">
        <f>'Adms &amp; Rel'!G12</f>
        <v>217</v>
      </c>
      <c r="H34" s="38">
        <f>'Adms &amp; Rel'!I12</f>
        <v>-3.125E-2</v>
      </c>
      <c r="I34" s="35" t="str">
        <f t="shared" si="0"/>
        <v>decrease</v>
      </c>
      <c r="J34" s="35"/>
      <c r="K34" s="346"/>
    </row>
    <row r="35" spans="1:11" ht="15.6" x14ac:dyDescent="0.3">
      <c r="A35" s="39"/>
      <c r="B35" s="369" t="s">
        <v>17</v>
      </c>
      <c r="C35" s="369"/>
      <c r="D35" s="36"/>
      <c r="E35" s="31">
        <f>'Adms &amp; Rel'!H14</f>
        <v>17</v>
      </c>
      <c r="F35" s="36"/>
      <c r="G35" s="31">
        <f>'Adms &amp; Rel'!G14</f>
        <v>34</v>
      </c>
      <c r="H35" s="38">
        <f>'Adms &amp; Rel'!I14</f>
        <v>1</v>
      </c>
      <c r="I35" s="35" t="str">
        <f t="shared" si="0"/>
        <v>increase</v>
      </c>
      <c r="J35" s="35"/>
      <c r="K35" s="346"/>
    </row>
    <row r="36" spans="1:11" ht="15.6" x14ac:dyDescent="0.3">
      <c r="A36" s="39"/>
      <c r="B36" s="370" t="s">
        <v>16</v>
      </c>
      <c r="C36" s="370"/>
      <c r="D36" s="40"/>
      <c r="E36" s="30">
        <f>'Adms &amp; Rel'!H6</f>
        <v>465</v>
      </c>
      <c r="F36" s="353"/>
      <c r="G36" s="30">
        <f>'Adms &amp; Rel'!G6</f>
        <v>462</v>
      </c>
      <c r="H36" s="359">
        <f>'Adms &amp; Rel'!I6</f>
        <v>-6.4516129032258064E-3</v>
      </c>
      <c r="I36" s="357" t="str">
        <f t="shared" si="0"/>
        <v>decrease</v>
      </c>
      <c r="J36" s="35"/>
      <c r="K36" s="346"/>
    </row>
    <row r="37" spans="1:11" ht="15.6" x14ac:dyDescent="0.3">
      <c r="A37" s="347"/>
      <c r="B37" s="348"/>
      <c r="C37" s="348"/>
      <c r="D37" s="348"/>
      <c r="E37" s="27"/>
      <c r="F37" s="348"/>
      <c r="G37" s="27"/>
      <c r="H37" s="27"/>
      <c r="I37" s="348"/>
      <c r="J37" s="348"/>
      <c r="K37" s="346"/>
    </row>
    <row r="38" spans="1:11" ht="15.6" x14ac:dyDescent="0.3">
      <c r="A38" s="24" t="s">
        <v>15</v>
      </c>
      <c r="B38" s="3"/>
      <c r="C38" s="3"/>
      <c r="D38" s="3"/>
      <c r="E38" s="23"/>
      <c r="F38" s="3"/>
      <c r="G38" s="3"/>
      <c r="H38" s="3"/>
      <c r="I38" s="3"/>
      <c r="J38" s="3"/>
      <c r="K38" s="2"/>
    </row>
    <row r="39" spans="1:11" ht="13.2" x14ac:dyDescent="0.25">
      <c r="A39" s="16"/>
      <c r="B39" s="10"/>
      <c r="C39" s="21"/>
      <c r="D39" s="21"/>
      <c r="E39" s="22"/>
      <c r="F39" s="21"/>
      <c r="G39" s="21"/>
      <c r="H39" s="21"/>
      <c r="I39" s="21"/>
      <c r="J39" s="21"/>
      <c r="K39" s="12"/>
    </row>
    <row r="40" spans="1:11" ht="13.2" x14ac:dyDescent="0.25">
      <c r="A40" s="16"/>
      <c r="B40" s="19" t="s">
        <v>14</v>
      </c>
      <c r="C40" s="19"/>
      <c r="D40" s="19"/>
      <c r="E40" s="20"/>
      <c r="F40" s="19"/>
      <c r="G40" s="19"/>
      <c r="H40" s="19"/>
      <c r="I40" s="18"/>
      <c r="J40" s="18"/>
      <c r="K40" s="17"/>
    </row>
    <row r="41" spans="1:11" ht="13.2" x14ac:dyDescent="0.25">
      <c r="A41" s="16"/>
      <c r="B41" s="19" t="s">
        <v>13</v>
      </c>
      <c r="C41" s="19"/>
      <c r="D41" s="19"/>
      <c r="E41" s="20"/>
      <c r="F41" s="19"/>
      <c r="G41" s="19"/>
      <c r="H41" s="19"/>
      <c r="I41" s="18"/>
      <c r="J41" s="18"/>
      <c r="K41" s="17"/>
    </row>
    <row r="42" spans="1:11" ht="13.2" x14ac:dyDescent="0.25">
      <c r="A42" s="16"/>
      <c r="B42" s="19" t="s">
        <v>12</v>
      </c>
      <c r="C42" s="19"/>
      <c r="D42" s="19"/>
      <c r="E42" s="20"/>
      <c r="F42" s="19"/>
      <c r="G42" s="19"/>
      <c r="H42" s="19"/>
      <c r="I42" s="18"/>
      <c r="J42" s="18"/>
      <c r="K42" s="17"/>
    </row>
    <row r="43" spans="1:11" ht="13.2" x14ac:dyDescent="0.25">
      <c r="A43" s="16"/>
      <c r="B43" s="19" t="s">
        <v>11</v>
      </c>
      <c r="C43" s="19"/>
      <c r="D43" s="19"/>
      <c r="E43" s="20"/>
      <c r="F43" s="19"/>
      <c r="G43" s="19"/>
      <c r="H43" s="19"/>
      <c r="I43" s="18"/>
      <c r="J43" s="18"/>
      <c r="K43" s="17"/>
    </row>
    <row r="44" spans="1:11" ht="13.2" x14ac:dyDescent="0.25">
      <c r="A44" s="16"/>
      <c r="B44" s="19" t="s">
        <v>10</v>
      </c>
      <c r="C44" s="19"/>
      <c r="D44" s="19"/>
      <c r="E44" s="20"/>
      <c r="F44" s="19"/>
      <c r="G44" s="19"/>
      <c r="H44" s="19"/>
      <c r="I44" s="18"/>
      <c r="J44" s="18"/>
      <c r="K44" s="17"/>
    </row>
    <row r="45" spans="1:11" ht="13.2" x14ac:dyDescent="0.25">
      <c r="A45" s="16"/>
      <c r="B45" s="15" t="s">
        <v>9</v>
      </c>
      <c r="C45" s="10"/>
      <c r="D45" s="10"/>
      <c r="E45" s="14"/>
      <c r="F45" s="10"/>
      <c r="G45" s="10"/>
      <c r="H45" s="10"/>
      <c r="I45" s="13"/>
      <c r="J45" s="13"/>
      <c r="K45" s="12"/>
    </row>
    <row r="46" spans="1:11" ht="13.2" x14ac:dyDescent="0.25">
      <c r="A46" s="16"/>
      <c r="B46" s="15" t="s">
        <v>8</v>
      </c>
      <c r="C46" s="10"/>
      <c r="D46" s="10"/>
      <c r="E46" s="14"/>
      <c r="F46" s="10"/>
      <c r="G46" s="10"/>
      <c r="H46" s="10"/>
      <c r="I46" s="13"/>
      <c r="J46" s="13"/>
      <c r="K46" s="12"/>
    </row>
    <row r="47" spans="1:11" ht="13.2" x14ac:dyDescent="0.25">
      <c r="A47" s="16"/>
      <c r="B47" s="15"/>
      <c r="C47" s="10"/>
      <c r="D47" s="10"/>
      <c r="E47" s="14"/>
      <c r="F47" s="10"/>
      <c r="G47" s="10"/>
      <c r="H47" s="10"/>
      <c r="I47" s="13"/>
      <c r="J47" s="13"/>
      <c r="K47" s="12"/>
    </row>
    <row r="48" spans="1:11" ht="13.2" x14ac:dyDescent="0.25">
      <c r="A48" s="16"/>
      <c r="B48" s="15" t="s">
        <v>7</v>
      </c>
      <c r="C48" s="10"/>
      <c r="D48" s="10"/>
      <c r="E48" s="14"/>
      <c r="F48" s="10"/>
      <c r="G48" s="10"/>
      <c r="H48" s="10"/>
      <c r="I48" s="13"/>
      <c r="J48" s="13"/>
      <c r="K48" s="12"/>
    </row>
    <row r="49" spans="1:11" ht="13.2" x14ac:dyDescent="0.25">
      <c r="A49" s="16"/>
      <c r="B49" s="15" t="s">
        <v>6</v>
      </c>
      <c r="C49" s="10"/>
      <c r="D49" s="10"/>
      <c r="E49" s="14"/>
      <c r="F49" s="10"/>
      <c r="G49" s="10"/>
      <c r="H49" s="10"/>
      <c r="I49" s="13"/>
      <c r="J49" s="13"/>
      <c r="K49" s="12"/>
    </row>
    <row r="50" spans="1:11" ht="13.2" x14ac:dyDescent="0.25">
      <c r="A50" s="16"/>
      <c r="B50" s="15"/>
      <c r="C50" s="10"/>
      <c r="D50" s="10"/>
      <c r="E50" s="14"/>
      <c r="F50" s="10"/>
      <c r="G50" s="10"/>
      <c r="H50" s="10"/>
      <c r="I50" s="13"/>
      <c r="J50" s="13"/>
      <c r="K50" s="12"/>
    </row>
    <row r="51" spans="1:11" ht="13.2" x14ac:dyDescent="0.25">
      <c r="A51" s="16"/>
      <c r="B51" s="15" t="s">
        <v>5</v>
      </c>
      <c r="C51" s="10"/>
      <c r="D51" s="10"/>
      <c r="E51" s="14"/>
      <c r="F51" s="10"/>
      <c r="G51" s="10"/>
      <c r="H51" s="10"/>
      <c r="I51" s="13"/>
      <c r="J51" s="13"/>
      <c r="K51" s="12"/>
    </row>
    <row r="52" spans="1:11" s="5" customFormat="1" ht="13.2" x14ac:dyDescent="0.25">
      <c r="A52" s="11"/>
      <c r="B52" s="10" t="s">
        <v>4</v>
      </c>
      <c r="C52" s="10"/>
      <c r="D52" s="10"/>
      <c r="E52" s="10"/>
      <c r="F52" s="10"/>
      <c r="G52" s="10"/>
      <c r="H52" s="10"/>
      <c r="I52" s="10"/>
      <c r="J52" s="10"/>
      <c r="K52" s="9"/>
    </row>
    <row r="53" spans="1:11" s="5" customFormat="1" ht="13.2" x14ac:dyDescent="0.25">
      <c r="A53" s="4"/>
      <c r="B53" s="10" t="s">
        <v>3</v>
      </c>
      <c r="C53" s="10"/>
      <c r="D53" s="10"/>
      <c r="E53" s="10"/>
      <c r="F53" s="10"/>
      <c r="G53" s="10"/>
      <c r="H53" s="10"/>
      <c r="I53" s="10"/>
      <c r="J53" s="10"/>
      <c r="K53" s="9"/>
    </row>
    <row r="54" spans="1:11" s="5" customFormat="1" ht="13.2" x14ac:dyDescent="0.25">
      <c r="A54" s="4"/>
      <c r="B54" s="10"/>
      <c r="C54" s="10"/>
      <c r="D54" s="10"/>
      <c r="E54" s="10"/>
      <c r="F54" s="10"/>
      <c r="G54" s="10"/>
      <c r="H54" s="10"/>
      <c r="I54" s="10"/>
      <c r="J54" s="10"/>
      <c r="K54" s="9"/>
    </row>
    <row r="55" spans="1:11" s="5" customFormat="1" ht="13.2" x14ac:dyDescent="0.25">
      <c r="A55" s="4"/>
      <c r="B55" s="7" t="s">
        <v>2</v>
      </c>
      <c r="C55" s="7"/>
      <c r="D55" s="7"/>
      <c r="E55" s="7"/>
      <c r="F55" s="7"/>
      <c r="G55" s="7"/>
      <c r="H55" s="7"/>
      <c r="I55" s="7"/>
      <c r="J55" s="7"/>
      <c r="K55" s="6"/>
    </row>
    <row r="56" spans="1:11" s="5" customFormat="1" ht="13.2" x14ac:dyDescent="0.25">
      <c r="A56" s="4"/>
      <c r="B56" s="7" t="s">
        <v>1</v>
      </c>
      <c r="C56" s="7"/>
      <c r="D56" s="7"/>
      <c r="E56" s="7"/>
      <c r="F56" s="7"/>
      <c r="G56" s="7"/>
      <c r="H56" s="7"/>
      <c r="I56" s="7"/>
      <c r="J56" s="7"/>
      <c r="K56" s="6"/>
    </row>
    <row r="57" spans="1:11" s="5" customFormat="1" ht="13.2" x14ac:dyDescent="0.25">
      <c r="A57" s="8"/>
      <c r="B57" s="7"/>
      <c r="C57" s="7"/>
      <c r="D57" s="7"/>
      <c r="E57" s="7"/>
      <c r="F57" s="7"/>
      <c r="G57" s="7"/>
      <c r="H57" s="7"/>
      <c r="I57" s="7"/>
      <c r="J57" s="7"/>
      <c r="K57" s="6"/>
    </row>
    <row r="58" spans="1:11" ht="13.2" x14ac:dyDescent="0.25">
      <c r="A58" s="4" t="s">
        <v>0</v>
      </c>
      <c r="B58" s="3"/>
      <c r="C58" s="3"/>
      <c r="D58" s="3"/>
      <c r="E58" s="3"/>
      <c r="F58" s="3"/>
      <c r="G58" s="3"/>
      <c r="H58" s="3"/>
      <c r="I58" s="3"/>
      <c r="J58" s="3"/>
      <c r="K58" s="2"/>
    </row>
    <row r="59" spans="1:11" ht="18" customHeight="1" thickBot="1" x14ac:dyDescent="0.3">
      <c r="A59" s="366" t="s">
        <v>136</v>
      </c>
      <c r="B59" s="367"/>
      <c r="C59" s="367"/>
      <c r="D59" s="367"/>
      <c r="E59" s="367"/>
      <c r="F59" s="367"/>
      <c r="G59" s="367"/>
      <c r="H59" s="367"/>
      <c r="I59" s="367"/>
      <c r="J59" s="367"/>
      <c r="K59" s="368"/>
    </row>
    <row r="60" spans="1:11" ht="12" thickTop="1" x14ac:dyDescent="0.2"/>
    <row r="61" spans="1:11" ht="0.75" customHeight="1" x14ac:dyDescent="0.2"/>
  </sheetData>
  <mergeCells count="26">
    <mergeCell ref="A8:K8"/>
    <mergeCell ref="B11:C11"/>
    <mergeCell ref="H11:I11"/>
    <mergeCell ref="B13:C13"/>
    <mergeCell ref="B14:C14"/>
    <mergeCell ref="H14:I14"/>
    <mergeCell ref="B15:C15"/>
    <mergeCell ref="B16:C16"/>
    <mergeCell ref="H16:I16"/>
    <mergeCell ref="B17:C17"/>
    <mergeCell ref="B18:C18"/>
    <mergeCell ref="B20:C20"/>
    <mergeCell ref="A21:K21"/>
    <mergeCell ref="B23:C23"/>
    <mergeCell ref="H23:I23"/>
    <mergeCell ref="B24:C24"/>
    <mergeCell ref="A27:K27"/>
    <mergeCell ref="B29:C29"/>
    <mergeCell ref="H29:I29"/>
    <mergeCell ref="A59:K59"/>
    <mergeCell ref="B31:C31"/>
    <mergeCell ref="B32:C32"/>
    <mergeCell ref="B33:C33"/>
    <mergeCell ref="B34:C34"/>
    <mergeCell ref="B35:C35"/>
    <mergeCell ref="B36:C36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447F-3F96-4016-AE5D-55DF292049DB}">
  <dimension ref="A2:T77"/>
  <sheetViews>
    <sheetView showGridLines="0" zoomScaleNormal="100" workbookViewId="0">
      <selection activeCell="P8" sqref="P8"/>
    </sheetView>
  </sheetViews>
  <sheetFormatPr defaultColWidth="9.109375" defaultRowHeight="10.199999999999999" x14ac:dyDescent="0.2"/>
  <cols>
    <col min="1" max="1" width="48.109375" style="66" bestFit="1" customWidth="1"/>
    <col min="2" max="2" width="7.109375" style="66" customWidth="1"/>
    <col min="3" max="3" width="6.109375" style="66" customWidth="1"/>
    <col min="4" max="4" width="8.44140625" style="66" bestFit="1" customWidth="1"/>
    <col min="5" max="5" width="5.6640625" style="66" customWidth="1"/>
    <col min="6" max="6" width="8.44140625" style="66" bestFit="1" customWidth="1"/>
    <col min="7" max="7" width="5.6640625" style="66" customWidth="1"/>
    <col min="8" max="8" width="7.44140625" style="67" customWidth="1"/>
    <col min="9" max="9" width="9.33203125" style="66" customWidth="1"/>
    <col min="10" max="10" width="5.88671875" style="66" customWidth="1"/>
    <col min="11" max="13" width="5.6640625" style="66" customWidth="1"/>
    <col min="14" max="16384" width="9.109375" style="66"/>
  </cols>
  <sheetData>
    <row r="2" spans="1:20" ht="10.8" thickBot="1" x14ac:dyDescent="0.25"/>
    <row r="3" spans="1:20" ht="15" customHeight="1" x14ac:dyDescent="0.25">
      <c r="A3" s="377"/>
      <c r="B3" s="379" t="s">
        <v>94</v>
      </c>
      <c r="C3" s="379"/>
      <c r="D3" s="379"/>
      <c r="E3" s="379"/>
      <c r="F3" s="379"/>
      <c r="G3" s="380"/>
      <c r="H3" s="381" t="s">
        <v>93</v>
      </c>
      <c r="I3" s="382"/>
      <c r="J3" s="383" t="s">
        <v>92</v>
      </c>
      <c r="K3" s="384"/>
      <c r="L3" s="384"/>
      <c r="M3" s="385"/>
    </row>
    <row r="4" spans="1:20" ht="19.5" customHeight="1" thickBot="1" x14ac:dyDescent="0.3">
      <c r="A4" s="378"/>
      <c r="B4" s="191" t="s">
        <v>91</v>
      </c>
      <c r="C4" s="191" t="s">
        <v>90</v>
      </c>
      <c r="D4" s="191" t="s">
        <v>89</v>
      </c>
      <c r="E4" s="191" t="s">
        <v>88</v>
      </c>
      <c r="F4" s="190" t="s">
        <v>87</v>
      </c>
      <c r="G4" s="190" t="s">
        <v>137</v>
      </c>
      <c r="H4" s="386" t="s">
        <v>138</v>
      </c>
      <c r="I4" s="387"/>
      <c r="J4" s="189">
        <v>2022</v>
      </c>
      <c r="K4" s="189">
        <v>2023</v>
      </c>
      <c r="L4" s="188">
        <v>2024</v>
      </c>
      <c r="M4" s="188">
        <v>2025</v>
      </c>
      <c r="N4" s="69"/>
    </row>
    <row r="5" spans="1:20" ht="15" customHeight="1" thickTop="1" x14ac:dyDescent="0.25">
      <c r="A5" s="187" t="s">
        <v>86</v>
      </c>
      <c r="B5" s="185">
        <v>12492</v>
      </c>
      <c r="C5" s="185">
        <v>12454</v>
      </c>
      <c r="D5" s="186">
        <v>12441</v>
      </c>
      <c r="E5" s="185">
        <v>12480</v>
      </c>
      <c r="F5" s="184">
        <v>12452</v>
      </c>
      <c r="G5" s="177">
        <f>G9+G6+'GYCF &amp; Security'!G5</f>
        <v>12479</v>
      </c>
      <c r="H5" s="177">
        <f>H9+H7+'GYCF &amp; Security'!H7</f>
        <v>12747</v>
      </c>
      <c r="I5" s="176">
        <f>(G5-H5)/H5</f>
        <v>-2.1024554797207187E-2</v>
      </c>
      <c r="J5" s="183">
        <v>12075</v>
      </c>
      <c r="K5" s="183">
        <v>13295</v>
      </c>
      <c r="L5" s="149">
        <v>12708</v>
      </c>
      <c r="M5" s="182">
        <f>+M9+M6+'GYCF &amp; Security'!M5</f>
        <v>12454</v>
      </c>
      <c r="P5" s="69"/>
    </row>
    <row r="6" spans="1:20" ht="15" customHeight="1" x14ac:dyDescent="0.3">
      <c r="A6" s="181" t="s">
        <v>85</v>
      </c>
      <c r="B6" s="171">
        <v>413</v>
      </c>
      <c r="C6" s="171">
        <v>433</v>
      </c>
      <c r="D6" s="172">
        <v>426</v>
      </c>
      <c r="E6" s="171">
        <v>485</v>
      </c>
      <c r="F6" s="180">
        <v>573</v>
      </c>
      <c r="G6" s="345">
        <f>SUM(G8+G7)</f>
        <v>487</v>
      </c>
      <c r="H6" s="135" t="s">
        <v>27</v>
      </c>
      <c r="I6" s="179" t="s">
        <v>27</v>
      </c>
      <c r="J6" s="167"/>
      <c r="K6" s="99"/>
      <c r="L6" s="99"/>
      <c r="M6" s="165">
        <v>433</v>
      </c>
      <c r="N6" s="122"/>
      <c r="O6" s="69"/>
      <c r="P6" s="164"/>
      <c r="Q6" s="69"/>
    </row>
    <row r="7" spans="1:20" ht="15" customHeight="1" x14ac:dyDescent="0.3">
      <c r="A7" s="178" t="s">
        <v>29</v>
      </c>
      <c r="B7" s="177">
        <v>177</v>
      </c>
      <c r="C7" s="171">
        <v>215</v>
      </c>
      <c r="D7" s="172">
        <v>170</v>
      </c>
      <c r="E7" s="171">
        <v>211</v>
      </c>
      <c r="F7" s="170">
        <v>229</v>
      </c>
      <c r="G7" s="344">
        <v>266</v>
      </c>
      <c r="H7" s="177">
        <v>252</v>
      </c>
      <c r="I7" s="176">
        <f>(G7-H7)/H7</f>
        <v>5.5555555555555552E-2</v>
      </c>
      <c r="J7" s="175">
        <v>1050</v>
      </c>
      <c r="K7" s="151">
        <v>665</v>
      </c>
      <c r="L7" s="149">
        <v>203</v>
      </c>
      <c r="M7" s="174">
        <v>215</v>
      </c>
      <c r="N7" s="122"/>
      <c r="O7" s="69"/>
      <c r="P7" s="164"/>
      <c r="Q7" s="69"/>
    </row>
    <row r="8" spans="1:20" ht="15" customHeight="1" x14ac:dyDescent="0.3">
      <c r="A8" s="173" t="s">
        <v>84</v>
      </c>
      <c r="B8" s="171">
        <v>236</v>
      </c>
      <c r="C8" s="171">
        <v>218</v>
      </c>
      <c r="D8" s="172">
        <v>256</v>
      </c>
      <c r="E8" s="171">
        <v>274</v>
      </c>
      <c r="F8" s="170">
        <v>344</v>
      </c>
      <c r="G8" s="344">
        <v>221</v>
      </c>
      <c r="H8" s="169" t="s">
        <v>27</v>
      </c>
      <c r="I8" s="168" t="s">
        <v>27</v>
      </c>
      <c r="J8" s="167"/>
      <c r="K8" s="99"/>
      <c r="L8" s="166"/>
      <c r="M8" s="165">
        <v>218</v>
      </c>
      <c r="N8" s="122"/>
      <c r="O8" s="69"/>
      <c r="P8" s="164"/>
      <c r="Q8" s="69"/>
    </row>
    <row r="9" spans="1:20" ht="15" customHeight="1" thickBot="1" x14ac:dyDescent="0.3">
      <c r="A9" s="163" t="s">
        <v>83</v>
      </c>
      <c r="B9" s="161">
        <v>11091</v>
      </c>
      <c r="C9" s="161">
        <v>11042</v>
      </c>
      <c r="D9" s="162">
        <v>11007</v>
      </c>
      <c r="E9" s="161">
        <v>10941</v>
      </c>
      <c r="F9" s="160">
        <v>10871</v>
      </c>
      <c r="G9" s="159">
        <f>G11+G13+G23+G25+G30+G35+G39+G43+G49+G57</f>
        <v>10897</v>
      </c>
      <c r="H9" s="159">
        <f>SUM(H11+H13+H23+H25+H30+H35+H37+H39+H43+H49+H57)</f>
        <v>11454</v>
      </c>
      <c r="I9" s="158">
        <f>(G9-H9)/H9</f>
        <v>-4.8629299807927365E-2</v>
      </c>
      <c r="J9" s="157">
        <v>9934</v>
      </c>
      <c r="K9" s="157">
        <v>11353</v>
      </c>
      <c r="L9" s="156">
        <v>11530</v>
      </c>
      <c r="M9" s="155">
        <f>SUM(M11+M13+M23+M25+M30+M35+M39+M43+M49+M57)</f>
        <v>11042</v>
      </c>
      <c r="P9" s="69"/>
      <c r="R9" s="69"/>
    </row>
    <row r="10" spans="1:20" ht="15" customHeight="1" thickBot="1" x14ac:dyDescent="0.3">
      <c r="A10" s="154"/>
      <c r="B10" s="89"/>
      <c r="C10" s="89"/>
      <c r="D10" s="153"/>
      <c r="E10" s="152"/>
      <c r="F10" s="85"/>
      <c r="G10" s="85"/>
      <c r="H10" s="129"/>
      <c r="I10" s="94"/>
      <c r="J10" s="151"/>
      <c r="K10" s="150"/>
      <c r="L10" s="149"/>
      <c r="M10" s="145"/>
      <c r="R10" s="69"/>
    </row>
    <row r="11" spans="1:20" ht="15" customHeight="1" thickBot="1" x14ac:dyDescent="0.3">
      <c r="A11" s="128" t="s">
        <v>82</v>
      </c>
      <c r="B11" s="110">
        <v>432</v>
      </c>
      <c r="C11" s="110">
        <v>430</v>
      </c>
      <c r="D11" s="110">
        <v>428</v>
      </c>
      <c r="E11" s="110">
        <v>428</v>
      </c>
      <c r="F11" s="109">
        <v>418</v>
      </c>
      <c r="G11" s="109">
        <v>422</v>
      </c>
      <c r="H11" s="107">
        <v>426</v>
      </c>
      <c r="I11" s="106">
        <f>(G11-H11)/H11</f>
        <v>-9.3896713615023476E-3</v>
      </c>
      <c r="J11" s="105">
        <v>411</v>
      </c>
      <c r="K11" s="105">
        <v>397</v>
      </c>
      <c r="L11" s="104">
        <v>424</v>
      </c>
      <c r="M11" s="104">
        <v>430</v>
      </c>
      <c r="O11" s="148"/>
      <c r="P11" s="147"/>
      <c r="Q11" s="118"/>
    </row>
    <row r="12" spans="1:20" ht="15" customHeight="1" thickBot="1" x14ac:dyDescent="0.3">
      <c r="A12" s="146"/>
      <c r="B12" s="89"/>
      <c r="C12" s="89"/>
      <c r="D12" s="88"/>
      <c r="E12" s="88"/>
      <c r="F12" s="85"/>
      <c r="G12" s="85"/>
      <c r="H12" s="129"/>
      <c r="I12" s="94"/>
      <c r="J12" s="82"/>
      <c r="K12" s="82"/>
      <c r="L12" s="81"/>
      <c r="M12" s="145"/>
      <c r="N12" s="131"/>
      <c r="P12" s="131"/>
      <c r="Q12" s="118"/>
      <c r="R12" s="143"/>
      <c r="S12" s="143"/>
      <c r="T12" s="143"/>
    </row>
    <row r="13" spans="1:20" ht="15" customHeight="1" thickBot="1" x14ac:dyDescent="0.3">
      <c r="A13" s="144" t="s">
        <v>81</v>
      </c>
      <c r="B13" s="110">
        <v>1302</v>
      </c>
      <c r="C13" s="110">
        <v>1293</v>
      </c>
      <c r="D13" s="110">
        <v>1284</v>
      </c>
      <c r="E13" s="110">
        <v>1298</v>
      </c>
      <c r="F13" s="109">
        <v>1289</v>
      </c>
      <c r="G13" s="109">
        <f>G14+G16+G17</f>
        <v>1280</v>
      </c>
      <c r="H13" s="107">
        <f>+H14+H16</f>
        <v>1312</v>
      </c>
      <c r="I13" s="106">
        <f>(G13-H13)/H13</f>
        <v>-2.4390243902439025E-2</v>
      </c>
      <c r="J13" s="105">
        <v>1326</v>
      </c>
      <c r="K13" s="105">
        <v>1345</v>
      </c>
      <c r="L13" s="104">
        <v>1286</v>
      </c>
      <c r="M13" s="104">
        <f>M14+M16+M17</f>
        <v>1293</v>
      </c>
      <c r="Q13" s="67"/>
      <c r="R13" s="143"/>
      <c r="S13" s="143"/>
      <c r="T13" s="143"/>
    </row>
    <row r="14" spans="1:20" ht="15" customHeight="1" x14ac:dyDescent="0.25">
      <c r="A14" s="90" t="s">
        <v>80</v>
      </c>
      <c r="B14" s="89">
        <v>1105</v>
      </c>
      <c r="C14" s="89">
        <v>1085</v>
      </c>
      <c r="D14" s="88">
        <v>1092</v>
      </c>
      <c r="E14" s="88">
        <v>1089</v>
      </c>
      <c r="F14" s="85">
        <v>1006</v>
      </c>
      <c r="G14" s="85">
        <v>978</v>
      </c>
      <c r="H14" s="129">
        <v>1269</v>
      </c>
      <c r="I14" s="94">
        <f>(G14-H14)/H14</f>
        <v>-0.2293144208037825</v>
      </c>
      <c r="J14" s="82">
        <v>1239</v>
      </c>
      <c r="K14" s="82">
        <v>1302</v>
      </c>
      <c r="L14" s="81">
        <v>1242</v>
      </c>
      <c r="M14" s="80">
        <v>1085</v>
      </c>
      <c r="Q14" s="67"/>
      <c r="R14" s="143"/>
      <c r="S14" s="143"/>
      <c r="T14" s="143"/>
    </row>
    <row r="15" spans="1:20" ht="15" customHeight="1" x14ac:dyDescent="0.25">
      <c r="A15" s="90" t="s">
        <v>79</v>
      </c>
      <c r="B15" s="89"/>
      <c r="C15" s="89"/>
      <c r="D15" s="88"/>
      <c r="E15" s="87"/>
      <c r="F15" s="86"/>
      <c r="G15" s="85"/>
      <c r="H15" s="129"/>
      <c r="I15" s="94"/>
      <c r="J15" s="82"/>
      <c r="K15" s="82"/>
      <c r="L15" s="81"/>
      <c r="M15" s="80"/>
    </row>
    <row r="16" spans="1:20" ht="15" customHeight="1" x14ac:dyDescent="0.25">
      <c r="A16" s="90" t="s">
        <v>78</v>
      </c>
      <c r="B16" s="89">
        <v>24</v>
      </c>
      <c r="C16" s="89">
        <v>23</v>
      </c>
      <c r="D16" s="88">
        <v>21</v>
      </c>
      <c r="E16" s="87">
        <v>18</v>
      </c>
      <c r="F16" s="86">
        <v>47</v>
      </c>
      <c r="G16" s="85">
        <v>0</v>
      </c>
      <c r="H16" s="129">
        <v>43</v>
      </c>
      <c r="I16" s="94">
        <f>(G16-H16)/H16</f>
        <v>-1</v>
      </c>
      <c r="J16" s="82">
        <v>87</v>
      </c>
      <c r="K16" s="82">
        <v>43</v>
      </c>
      <c r="L16" s="81">
        <v>44</v>
      </c>
      <c r="M16" s="80">
        <v>23</v>
      </c>
    </row>
    <row r="17" spans="1:13" ht="15" customHeight="1" x14ac:dyDescent="0.25">
      <c r="A17" s="124" t="s">
        <v>77</v>
      </c>
      <c r="B17" s="89">
        <v>173</v>
      </c>
      <c r="C17" s="89">
        <v>185</v>
      </c>
      <c r="D17" s="88">
        <v>171</v>
      </c>
      <c r="E17" s="89">
        <v>191</v>
      </c>
      <c r="F17" s="92">
        <v>236</v>
      </c>
      <c r="G17" s="92">
        <v>302</v>
      </c>
      <c r="H17" s="101"/>
      <c r="I17" s="100"/>
      <c r="J17" s="99"/>
      <c r="K17" s="99"/>
      <c r="L17" s="97"/>
      <c r="M17" s="80">
        <v>185</v>
      </c>
    </row>
    <row r="18" spans="1:13" ht="15" customHeight="1" thickBot="1" x14ac:dyDescent="0.3">
      <c r="A18" s="142"/>
      <c r="B18" s="89"/>
      <c r="C18" s="89"/>
      <c r="D18" s="88"/>
      <c r="E18" s="87"/>
      <c r="F18" s="86"/>
      <c r="G18" s="85"/>
      <c r="H18" s="129"/>
      <c r="I18" s="94"/>
      <c r="J18" s="82"/>
      <c r="K18" s="82"/>
      <c r="L18" s="81"/>
      <c r="M18" s="80"/>
    </row>
    <row r="19" spans="1:13" ht="15" customHeight="1" thickBot="1" x14ac:dyDescent="0.3">
      <c r="A19" s="79" t="s">
        <v>76</v>
      </c>
      <c r="B19" s="103"/>
      <c r="C19" s="103"/>
      <c r="D19" s="103"/>
      <c r="E19" s="141"/>
      <c r="F19" s="140"/>
      <c r="G19" s="102"/>
      <c r="H19" s="101"/>
      <c r="I19" s="100"/>
      <c r="J19" s="130"/>
      <c r="K19" s="130"/>
      <c r="L19" s="98"/>
      <c r="M19" s="98"/>
    </row>
    <row r="20" spans="1:13" ht="15" customHeight="1" thickBot="1" x14ac:dyDescent="0.3">
      <c r="A20" s="79" t="s">
        <v>75</v>
      </c>
      <c r="B20" s="103"/>
      <c r="C20" s="103"/>
      <c r="D20" s="103"/>
      <c r="E20" s="103"/>
      <c r="F20" s="102"/>
      <c r="G20" s="102"/>
      <c r="H20" s="101"/>
      <c r="I20" s="100"/>
      <c r="J20" s="130"/>
      <c r="K20" s="130"/>
      <c r="L20" s="98"/>
      <c r="M20" s="98"/>
    </row>
    <row r="21" spans="1:13" ht="15" customHeight="1" thickBot="1" x14ac:dyDescent="0.3">
      <c r="A21" s="79" t="s">
        <v>74</v>
      </c>
      <c r="B21" s="103"/>
      <c r="C21" s="103"/>
      <c r="D21" s="103"/>
      <c r="E21" s="103"/>
      <c r="F21" s="102"/>
      <c r="G21" s="102"/>
      <c r="H21" s="101"/>
      <c r="I21" s="100"/>
      <c r="J21" s="130"/>
      <c r="K21" s="130"/>
      <c r="L21" s="98"/>
      <c r="M21" s="98"/>
    </row>
    <row r="22" spans="1:13" ht="15" customHeight="1" thickBot="1" x14ac:dyDescent="0.3">
      <c r="A22" s="90"/>
      <c r="B22" s="89"/>
      <c r="C22" s="89"/>
      <c r="D22" s="88"/>
      <c r="E22" s="88"/>
      <c r="F22" s="85"/>
      <c r="G22" s="85"/>
      <c r="H22" s="139"/>
      <c r="I22" s="94"/>
      <c r="J22" s="82"/>
      <c r="K22" s="82"/>
      <c r="L22" s="81"/>
      <c r="M22" s="80"/>
    </row>
    <row r="23" spans="1:13" ht="15" customHeight="1" thickBot="1" x14ac:dyDescent="0.3">
      <c r="A23" s="128" t="s">
        <v>73</v>
      </c>
      <c r="B23" s="110">
        <v>8</v>
      </c>
      <c r="C23" s="110">
        <v>4</v>
      </c>
      <c r="D23" s="110">
        <v>3</v>
      </c>
      <c r="E23" s="127">
        <v>1</v>
      </c>
      <c r="F23" s="133">
        <v>2</v>
      </c>
      <c r="G23" s="109">
        <v>5</v>
      </c>
      <c r="H23" s="138">
        <v>4</v>
      </c>
      <c r="I23" s="106">
        <f>(G23-H23)/H23</f>
        <v>0.25</v>
      </c>
      <c r="J23" s="105">
        <v>7</v>
      </c>
      <c r="K23" s="105">
        <v>4</v>
      </c>
      <c r="L23" s="104">
        <v>3</v>
      </c>
      <c r="M23" s="104">
        <v>4</v>
      </c>
    </row>
    <row r="24" spans="1:13" ht="15" customHeight="1" thickBot="1" x14ac:dyDescent="0.3">
      <c r="A24" s="90"/>
      <c r="B24" s="89"/>
      <c r="C24" s="89"/>
      <c r="D24" s="88"/>
      <c r="E24" s="87"/>
      <c r="F24" s="86"/>
      <c r="G24" s="85"/>
      <c r="H24" s="118"/>
      <c r="I24" s="117"/>
      <c r="J24" s="82"/>
      <c r="K24" s="82"/>
      <c r="L24" s="81"/>
      <c r="M24" s="80"/>
    </row>
    <row r="25" spans="1:13" ht="15" customHeight="1" thickBot="1" x14ac:dyDescent="0.3">
      <c r="A25" s="128" t="s">
        <v>72</v>
      </c>
      <c r="B25" s="110">
        <v>936</v>
      </c>
      <c r="C25" s="110">
        <v>905</v>
      </c>
      <c r="D25" s="110">
        <v>899</v>
      </c>
      <c r="E25" s="137">
        <v>899</v>
      </c>
      <c r="F25" s="133">
        <v>909</v>
      </c>
      <c r="G25" s="108">
        <f>G26+G27+G28</f>
        <v>902</v>
      </c>
      <c r="H25" s="107">
        <f>H26+H27</f>
        <v>1269</v>
      </c>
      <c r="I25" s="106">
        <f>(G25-H25)/H25</f>
        <v>-0.28920409771473599</v>
      </c>
      <c r="J25" s="105">
        <v>1237</v>
      </c>
      <c r="K25" s="105">
        <v>1258</v>
      </c>
      <c r="L25" s="104">
        <v>1269</v>
      </c>
      <c r="M25" s="104">
        <f>M26+M27+M28</f>
        <v>905</v>
      </c>
    </row>
    <row r="26" spans="1:13" ht="15" customHeight="1" x14ac:dyDescent="0.25">
      <c r="A26" s="124" t="s">
        <v>57</v>
      </c>
      <c r="B26" s="89">
        <v>865</v>
      </c>
      <c r="C26" s="89">
        <v>839</v>
      </c>
      <c r="D26" s="88">
        <v>838</v>
      </c>
      <c r="E26" s="87">
        <v>830</v>
      </c>
      <c r="F26" s="86">
        <v>833</v>
      </c>
      <c r="G26" s="85">
        <v>832</v>
      </c>
      <c r="H26" s="93">
        <v>1194</v>
      </c>
      <c r="I26" s="94">
        <f>(G26-H26)/H26</f>
        <v>-0.30318257956448913</v>
      </c>
      <c r="J26" s="82">
        <v>1189</v>
      </c>
      <c r="K26" s="82">
        <v>1195</v>
      </c>
      <c r="L26" s="81">
        <v>1199</v>
      </c>
      <c r="M26" s="80">
        <v>839</v>
      </c>
    </row>
    <row r="27" spans="1:13" ht="15" customHeight="1" x14ac:dyDescent="0.25">
      <c r="A27" s="90" t="s">
        <v>71</v>
      </c>
      <c r="B27" s="89">
        <v>71</v>
      </c>
      <c r="C27" s="89">
        <v>66</v>
      </c>
      <c r="D27" s="88">
        <v>61</v>
      </c>
      <c r="E27" s="88">
        <v>69</v>
      </c>
      <c r="F27" s="85">
        <v>76</v>
      </c>
      <c r="G27" s="85">
        <v>70</v>
      </c>
      <c r="H27" s="129">
        <v>75</v>
      </c>
      <c r="I27" s="83">
        <f>(G27-H27)/H27</f>
        <v>-6.6666666666666666E-2</v>
      </c>
      <c r="J27" s="82">
        <v>48</v>
      </c>
      <c r="K27" s="82">
        <v>63</v>
      </c>
      <c r="L27" s="81">
        <v>70</v>
      </c>
      <c r="M27" s="80">
        <v>66</v>
      </c>
    </row>
    <row r="28" spans="1:13" ht="15" customHeight="1" x14ac:dyDescent="0.25">
      <c r="A28" s="90" t="s">
        <v>70</v>
      </c>
      <c r="B28" s="89">
        <v>0</v>
      </c>
      <c r="C28" s="89">
        <v>0</v>
      </c>
      <c r="D28" s="88">
        <v>0</v>
      </c>
      <c r="E28" s="89">
        <v>0</v>
      </c>
      <c r="F28" s="92">
        <v>0</v>
      </c>
      <c r="G28" s="92">
        <v>0</v>
      </c>
      <c r="H28" s="115"/>
      <c r="I28" s="114"/>
      <c r="J28" s="99"/>
      <c r="K28" s="99"/>
      <c r="L28" s="97"/>
      <c r="M28" s="80">
        <v>0</v>
      </c>
    </row>
    <row r="29" spans="1:13" ht="15" customHeight="1" thickBot="1" x14ac:dyDescent="0.3">
      <c r="A29" s="136"/>
      <c r="B29" s="89"/>
      <c r="C29" s="89"/>
      <c r="D29" s="88"/>
      <c r="E29" s="89"/>
      <c r="F29" s="92"/>
      <c r="G29" s="92"/>
      <c r="H29" s="118"/>
      <c r="I29" s="117"/>
      <c r="J29" s="82"/>
      <c r="K29" s="82"/>
      <c r="L29" s="81"/>
      <c r="M29" s="80"/>
    </row>
    <row r="30" spans="1:13" ht="15" customHeight="1" thickBot="1" x14ac:dyDescent="0.3">
      <c r="A30" s="128" t="s">
        <v>69</v>
      </c>
      <c r="B30" s="110">
        <v>1297</v>
      </c>
      <c r="C30" s="110">
        <v>1276</v>
      </c>
      <c r="D30" s="110">
        <v>1290</v>
      </c>
      <c r="E30" s="110">
        <v>1286</v>
      </c>
      <c r="F30" s="109">
        <v>1296</v>
      </c>
      <c r="G30" s="109">
        <f>G31+G33</f>
        <v>1265</v>
      </c>
      <c r="H30" s="107">
        <f>H31+H33</f>
        <v>1271</v>
      </c>
      <c r="I30" s="106">
        <f>(G30-H30)/H30</f>
        <v>-4.7206923682140047E-3</v>
      </c>
      <c r="J30" s="105">
        <v>1149</v>
      </c>
      <c r="K30" s="105">
        <v>1277</v>
      </c>
      <c r="L30" s="104">
        <v>1308</v>
      </c>
      <c r="M30" s="104">
        <f>M31+M33</f>
        <v>1276</v>
      </c>
    </row>
    <row r="31" spans="1:13" ht="15" customHeight="1" x14ac:dyDescent="0.25">
      <c r="A31" s="90" t="s">
        <v>57</v>
      </c>
      <c r="B31" s="89">
        <v>950</v>
      </c>
      <c r="C31" s="89">
        <v>934</v>
      </c>
      <c r="D31" s="88">
        <v>945</v>
      </c>
      <c r="E31" s="88">
        <v>959</v>
      </c>
      <c r="F31" s="85">
        <v>962</v>
      </c>
      <c r="G31" s="85">
        <v>943</v>
      </c>
      <c r="H31" s="129">
        <v>961</v>
      </c>
      <c r="I31" s="94">
        <f>(G31-H31)/H31</f>
        <v>-1.8730489073881373E-2</v>
      </c>
      <c r="J31" s="82">
        <v>813</v>
      </c>
      <c r="K31" s="82">
        <v>979</v>
      </c>
      <c r="L31" s="81">
        <v>960</v>
      </c>
      <c r="M31" s="80">
        <v>934</v>
      </c>
    </row>
    <row r="32" spans="1:13" ht="15" customHeight="1" x14ac:dyDescent="0.25">
      <c r="A32" s="90" t="s">
        <v>68</v>
      </c>
      <c r="B32" s="103"/>
      <c r="C32" s="103"/>
      <c r="D32" s="103"/>
      <c r="E32" s="103"/>
      <c r="F32" s="102"/>
      <c r="G32" s="102"/>
      <c r="H32" s="135"/>
      <c r="I32" s="100"/>
      <c r="J32" s="82">
        <v>336</v>
      </c>
      <c r="K32" s="99"/>
      <c r="L32" s="98"/>
      <c r="M32" s="97"/>
    </row>
    <row r="33" spans="1:19" ht="15" customHeight="1" x14ac:dyDescent="0.25">
      <c r="A33" s="90" t="s">
        <v>67</v>
      </c>
      <c r="B33" s="89">
        <v>347</v>
      </c>
      <c r="C33" s="89">
        <v>342</v>
      </c>
      <c r="D33" s="88">
        <v>345</v>
      </c>
      <c r="E33" s="88">
        <v>327</v>
      </c>
      <c r="F33" s="85">
        <v>334</v>
      </c>
      <c r="G33" s="85">
        <v>322</v>
      </c>
      <c r="H33" s="129">
        <v>310</v>
      </c>
      <c r="I33" s="83">
        <f>(G33-H33)/H33</f>
        <v>3.870967741935484E-2</v>
      </c>
      <c r="J33" s="99"/>
      <c r="K33" s="82">
        <v>298</v>
      </c>
      <c r="L33" s="81">
        <v>348</v>
      </c>
      <c r="M33" s="80">
        <v>342</v>
      </c>
    </row>
    <row r="34" spans="1:19" ht="15" customHeight="1" thickBot="1" x14ac:dyDescent="0.3">
      <c r="A34" s="90"/>
      <c r="B34" s="89"/>
      <c r="C34" s="89"/>
      <c r="D34" s="88"/>
      <c r="E34" s="87"/>
      <c r="F34" s="86"/>
      <c r="G34" s="85"/>
      <c r="H34" s="129"/>
      <c r="I34" s="94"/>
      <c r="J34" s="82"/>
      <c r="K34" s="82"/>
      <c r="L34" s="81"/>
      <c r="M34" s="80"/>
    </row>
    <row r="35" spans="1:19" ht="15" customHeight="1" thickBot="1" x14ac:dyDescent="0.3">
      <c r="A35" s="128" t="s">
        <v>66</v>
      </c>
      <c r="B35" s="110">
        <v>435</v>
      </c>
      <c r="C35" s="110">
        <v>419</v>
      </c>
      <c r="D35" s="110">
        <v>400</v>
      </c>
      <c r="E35" s="127">
        <v>362</v>
      </c>
      <c r="F35" s="133">
        <v>346</v>
      </c>
      <c r="G35" s="109">
        <v>318</v>
      </c>
      <c r="H35" s="107">
        <v>459</v>
      </c>
      <c r="I35" s="106">
        <f>(G35-H35)/H35</f>
        <v>-0.30718954248366015</v>
      </c>
      <c r="J35" s="105">
        <v>401</v>
      </c>
      <c r="K35" s="105">
        <v>569</v>
      </c>
      <c r="L35" s="104">
        <v>487</v>
      </c>
      <c r="M35" s="104">
        <v>419</v>
      </c>
      <c r="O35" s="69"/>
    </row>
    <row r="36" spans="1:19" ht="15" customHeight="1" thickBot="1" x14ac:dyDescent="0.3">
      <c r="A36" s="90"/>
      <c r="B36" s="89"/>
      <c r="C36" s="89"/>
      <c r="D36" s="88"/>
      <c r="E36" s="88"/>
      <c r="F36" s="85"/>
      <c r="G36" s="85"/>
      <c r="H36" s="129"/>
      <c r="I36" s="94"/>
      <c r="J36" s="82"/>
      <c r="K36" s="82"/>
      <c r="L36" s="81"/>
      <c r="M36" s="80"/>
    </row>
    <row r="37" spans="1:19" ht="15" customHeight="1" thickBot="1" x14ac:dyDescent="0.3">
      <c r="A37" s="79" t="s">
        <v>65</v>
      </c>
      <c r="B37" s="103"/>
      <c r="C37" s="103"/>
      <c r="D37" s="103"/>
      <c r="E37" s="103"/>
      <c r="F37" s="102"/>
      <c r="G37" s="102"/>
      <c r="H37" s="101"/>
      <c r="I37" s="100"/>
      <c r="J37" s="82">
        <v>0</v>
      </c>
      <c r="K37" s="99"/>
      <c r="L37" s="98"/>
      <c r="M37" s="97"/>
    </row>
    <row r="38" spans="1:19" ht="15" customHeight="1" thickBot="1" x14ac:dyDescent="0.3">
      <c r="A38" s="90"/>
      <c r="B38" s="89"/>
      <c r="C38" s="89"/>
      <c r="D38" s="88"/>
      <c r="E38" s="87"/>
      <c r="F38" s="86"/>
      <c r="G38" s="85"/>
      <c r="H38" s="129"/>
      <c r="I38" s="94"/>
      <c r="J38" s="82"/>
      <c r="K38" s="82"/>
      <c r="L38" s="81"/>
      <c r="M38" s="80"/>
    </row>
    <row r="39" spans="1:19" ht="15" customHeight="1" thickBot="1" x14ac:dyDescent="0.3">
      <c r="A39" s="134" t="s">
        <v>64</v>
      </c>
      <c r="B39" s="110">
        <v>3134</v>
      </c>
      <c r="C39" s="110">
        <v>3138</v>
      </c>
      <c r="D39" s="110">
        <v>3164</v>
      </c>
      <c r="E39" s="127">
        <v>3211</v>
      </c>
      <c r="F39" s="133">
        <v>3195</v>
      </c>
      <c r="G39" s="109">
        <f>SUM(G40:G42)</f>
        <v>3239</v>
      </c>
      <c r="H39" s="107">
        <v>3193</v>
      </c>
      <c r="I39" s="106">
        <f>(G39-H39)/H39</f>
        <v>1.4406514249921704E-2</v>
      </c>
      <c r="J39" s="105">
        <v>2492</v>
      </c>
      <c r="K39" s="105">
        <v>3199</v>
      </c>
      <c r="L39" s="104">
        <v>3274</v>
      </c>
      <c r="M39" s="104">
        <f>M40+M41+M42</f>
        <v>3138</v>
      </c>
    </row>
    <row r="40" spans="1:19" ht="15" customHeight="1" x14ac:dyDescent="0.25">
      <c r="A40" s="124" t="s">
        <v>57</v>
      </c>
      <c r="B40" s="89">
        <v>2746</v>
      </c>
      <c r="C40" s="89">
        <v>2732</v>
      </c>
      <c r="D40" s="88">
        <v>2768</v>
      </c>
      <c r="E40" s="89">
        <v>2769</v>
      </c>
      <c r="F40" s="92">
        <v>2761</v>
      </c>
      <c r="G40" s="92">
        <v>2798</v>
      </c>
      <c r="H40" s="101"/>
      <c r="I40" s="100"/>
      <c r="J40" s="99"/>
      <c r="K40" s="99"/>
      <c r="L40" s="97"/>
      <c r="M40" s="80">
        <v>2732</v>
      </c>
    </row>
    <row r="41" spans="1:19" ht="15" customHeight="1" x14ac:dyDescent="0.25">
      <c r="A41" s="124" t="s">
        <v>63</v>
      </c>
      <c r="B41" s="89">
        <v>134</v>
      </c>
      <c r="C41" s="89">
        <v>126</v>
      </c>
      <c r="D41" s="88">
        <v>128</v>
      </c>
      <c r="E41" s="89">
        <v>130</v>
      </c>
      <c r="F41" s="121">
        <v>124</v>
      </c>
      <c r="G41" s="132">
        <v>131</v>
      </c>
      <c r="H41" s="101"/>
      <c r="I41" s="100"/>
      <c r="J41" s="99"/>
      <c r="K41" s="99"/>
      <c r="L41" s="97"/>
      <c r="M41" s="80">
        <v>126</v>
      </c>
    </row>
    <row r="42" spans="1:19" ht="15" customHeight="1" thickBot="1" x14ac:dyDescent="0.3">
      <c r="A42" s="124" t="s">
        <v>60</v>
      </c>
      <c r="B42" s="89">
        <v>254</v>
      </c>
      <c r="C42" s="89">
        <v>280</v>
      </c>
      <c r="D42" s="88">
        <v>268</v>
      </c>
      <c r="E42" s="89">
        <v>312</v>
      </c>
      <c r="F42" s="121">
        <v>310</v>
      </c>
      <c r="G42" s="132">
        <v>310</v>
      </c>
      <c r="H42" s="101"/>
      <c r="I42" s="100"/>
      <c r="J42" s="99"/>
      <c r="K42" s="99"/>
      <c r="L42" s="97"/>
      <c r="M42" s="80">
        <v>280</v>
      </c>
    </row>
    <row r="43" spans="1:19" ht="15" customHeight="1" thickBot="1" x14ac:dyDescent="0.3">
      <c r="A43" s="128" t="s">
        <v>62</v>
      </c>
      <c r="B43" s="110">
        <v>2106</v>
      </c>
      <c r="C43" s="110">
        <v>2132</v>
      </c>
      <c r="D43" s="110">
        <v>2111</v>
      </c>
      <c r="E43" s="110">
        <v>2103</v>
      </c>
      <c r="F43" s="127">
        <v>2130</v>
      </c>
      <c r="G43" s="126">
        <f>G44+G45+G46+G47</f>
        <v>2115</v>
      </c>
      <c r="H43" s="107">
        <f>H44+H45</f>
        <v>2062</v>
      </c>
      <c r="I43" s="106">
        <f>(G43-H43)/H43</f>
        <v>2.5703200775945685E-2</v>
      </c>
      <c r="J43" s="105">
        <v>2034</v>
      </c>
      <c r="K43" s="105">
        <v>1952</v>
      </c>
      <c r="L43" s="104">
        <v>2106</v>
      </c>
      <c r="M43" s="104">
        <f>M44+M45+M46+M47</f>
        <v>2132</v>
      </c>
    </row>
    <row r="44" spans="1:19" ht="15" customHeight="1" x14ac:dyDescent="0.25">
      <c r="A44" s="124" t="s">
        <v>57</v>
      </c>
      <c r="B44" s="89">
        <v>1629</v>
      </c>
      <c r="C44" s="89">
        <v>1643</v>
      </c>
      <c r="D44" s="88">
        <v>1615</v>
      </c>
      <c r="E44" s="88">
        <v>1617</v>
      </c>
      <c r="F44" s="85">
        <v>1601</v>
      </c>
      <c r="G44" s="85">
        <v>1607</v>
      </c>
      <c r="H44" s="129">
        <v>1637</v>
      </c>
      <c r="I44" s="94">
        <f>(G44-H44)/H44</f>
        <v>-1.8326206475259621E-2</v>
      </c>
      <c r="J44" s="82">
        <v>1711</v>
      </c>
      <c r="K44" s="82">
        <v>1693</v>
      </c>
      <c r="L44" s="81">
        <v>1683</v>
      </c>
      <c r="M44" s="80">
        <v>1643</v>
      </c>
      <c r="N44" s="131"/>
      <c r="O44" s="131"/>
      <c r="P44" s="131"/>
      <c r="Q44" s="131"/>
      <c r="R44" s="131"/>
      <c r="S44" s="131"/>
    </row>
    <row r="45" spans="1:19" ht="15" customHeight="1" x14ac:dyDescent="0.25">
      <c r="A45" s="124" t="s">
        <v>61</v>
      </c>
      <c r="B45" s="89">
        <v>359</v>
      </c>
      <c r="C45" s="89">
        <v>351</v>
      </c>
      <c r="D45" s="88">
        <v>358</v>
      </c>
      <c r="E45" s="88">
        <v>353</v>
      </c>
      <c r="F45" s="85">
        <v>389</v>
      </c>
      <c r="G45" s="85">
        <v>375</v>
      </c>
      <c r="H45" s="129">
        <v>425</v>
      </c>
      <c r="I45" s="94">
        <f>(H45-G45)/G45</f>
        <v>0.13333333333333333</v>
      </c>
      <c r="J45" s="82">
        <v>75</v>
      </c>
      <c r="K45" s="82">
        <v>0</v>
      </c>
      <c r="L45" s="81">
        <v>423</v>
      </c>
      <c r="M45" s="80">
        <v>351</v>
      </c>
    </row>
    <row r="46" spans="1:19" ht="15" customHeight="1" x14ac:dyDescent="0.25">
      <c r="A46" s="90" t="s">
        <v>60</v>
      </c>
      <c r="B46" s="88">
        <v>118</v>
      </c>
      <c r="C46" s="88">
        <v>138</v>
      </c>
      <c r="D46" s="88">
        <v>138</v>
      </c>
      <c r="E46" s="89">
        <v>133</v>
      </c>
      <c r="F46" s="92">
        <v>140</v>
      </c>
      <c r="G46" s="92">
        <v>133</v>
      </c>
      <c r="H46" s="101"/>
      <c r="I46" s="100"/>
      <c r="J46" s="99"/>
      <c r="K46" s="130"/>
      <c r="L46" s="98"/>
      <c r="M46" s="80">
        <v>138</v>
      </c>
    </row>
    <row r="47" spans="1:19" ht="15" customHeight="1" x14ac:dyDescent="0.25">
      <c r="A47" s="116" t="s">
        <v>59</v>
      </c>
      <c r="B47" s="89">
        <v>0</v>
      </c>
      <c r="C47" s="89">
        <v>0</v>
      </c>
      <c r="D47" s="88">
        <v>0</v>
      </c>
      <c r="E47" s="88">
        <v>0</v>
      </c>
      <c r="F47" s="85">
        <v>0</v>
      </c>
      <c r="G47" s="85">
        <v>0</v>
      </c>
      <c r="H47" s="129">
        <v>0</v>
      </c>
      <c r="I47" s="94">
        <v>0</v>
      </c>
      <c r="J47" s="82">
        <v>248</v>
      </c>
      <c r="K47" s="82">
        <v>259</v>
      </c>
      <c r="L47" s="81">
        <v>0</v>
      </c>
      <c r="M47" s="80">
        <v>0</v>
      </c>
    </row>
    <row r="48" spans="1:19" ht="15" customHeight="1" thickBot="1" x14ac:dyDescent="0.3">
      <c r="A48" s="113"/>
      <c r="B48" s="89"/>
      <c r="C48" s="89"/>
      <c r="D48" s="88"/>
      <c r="E48" s="88"/>
      <c r="F48" s="85"/>
      <c r="G48" s="85"/>
      <c r="H48" s="129"/>
      <c r="I48" s="94"/>
      <c r="J48" s="82"/>
      <c r="K48" s="82"/>
      <c r="L48" s="81"/>
      <c r="M48" s="80"/>
    </row>
    <row r="49" spans="1:14" ht="15" customHeight="1" thickBot="1" x14ac:dyDescent="0.3">
      <c r="A49" s="128" t="s">
        <v>58</v>
      </c>
      <c r="B49" s="110">
        <v>394</v>
      </c>
      <c r="C49" s="110">
        <v>398</v>
      </c>
      <c r="D49" s="110">
        <v>401</v>
      </c>
      <c r="E49" s="110">
        <v>404</v>
      </c>
      <c r="F49" s="127">
        <v>391</v>
      </c>
      <c r="G49" s="126">
        <f>G50+G51+G52+G53+G54+G55</f>
        <v>394</v>
      </c>
      <c r="H49" s="107">
        <f>H50+H54</f>
        <v>398</v>
      </c>
      <c r="I49" s="125">
        <f>(G49-H49)/H49</f>
        <v>-1.0050251256281407E-2</v>
      </c>
      <c r="J49" s="105">
        <v>372</v>
      </c>
      <c r="K49" s="105">
        <v>368</v>
      </c>
      <c r="L49" s="104">
        <v>385</v>
      </c>
      <c r="M49" s="104">
        <f>M50+M51+M52+M53+M54+M55</f>
        <v>398</v>
      </c>
    </row>
    <row r="50" spans="1:14" ht="15" customHeight="1" x14ac:dyDescent="0.25">
      <c r="A50" s="124" t="s">
        <v>57</v>
      </c>
      <c r="B50" s="89">
        <v>116</v>
      </c>
      <c r="C50" s="89">
        <v>125</v>
      </c>
      <c r="D50" s="88">
        <v>121</v>
      </c>
      <c r="E50" s="89">
        <v>126</v>
      </c>
      <c r="F50" s="92">
        <v>122</v>
      </c>
      <c r="G50" s="92">
        <v>119</v>
      </c>
      <c r="H50" s="118">
        <v>376</v>
      </c>
      <c r="I50" s="123">
        <f>(G50-H50)/H50</f>
        <v>-0.68351063829787229</v>
      </c>
      <c r="J50" s="82">
        <v>352</v>
      </c>
      <c r="K50" s="82">
        <v>347</v>
      </c>
      <c r="L50" s="81">
        <v>372</v>
      </c>
      <c r="M50" s="80">
        <v>125</v>
      </c>
      <c r="N50" s="122"/>
    </row>
    <row r="51" spans="1:14" ht="15" customHeight="1" x14ac:dyDescent="0.25">
      <c r="A51" s="119" t="s">
        <v>56</v>
      </c>
      <c r="B51" s="89">
        <v>123</v>
      </c>
      <c r="C51" s="89">
        <v>117</v>
      </c>
      <c r="D51" s="88">
        <v>111</v>
      </c>
      <c r="E51" s="89">
        <v>120</v>
      </c>
      <c r="F51" s="92">
        <v>108</v>
      </c>
      <c r="G51" s="92">
        <v>112</v>
      </c>
      <c r="H51" s="112"/>
      <c r="I51" s="114"/>
      <c r="J51" s="99"/>
      <c r="K51" s="99"/>
      <c r="L51" s="97"/>
      <c r="M51" s="80">
        <v>117</v>
      </c>
    </row>
    <row r="52" spans="1:14" ht="15" customHeight="1" x14ac:dyDescent="0.25">
      <c r="A52" s="119" t="s">
        <v>55</v>
      </c>
      <c r="B52" s="89">
        <v>70</v>
      </c>
      <c r="C52" s="89">
        <v>76</v>
      </c>
      <c r="D52" s="88">
        <v>79</v>
      </c>
      <c r="E52" s="121">
        <v>80</v>
      </c>
      <c r="F52" s="120">
        <v>82</v>
      </c>
      <c r="G52" s="92">
        <v>81</v>
      </c>
      <c r="H52" s="112"/>
      <c r="I52" s="114"/>
      <c r="J52" s="99"/>
      <c r="K52" s="99"/>
      <c r="L52" s="97"/>
      <c r="M52" s="80">
        <v>76</v>
      </c>
    </row>
    <row r="53" spans="1:14" ht="15" customHeight="1" x14ac:dyDescent="0.25">
      <c r="A53" s="119" t="s">
        <v>54</v>
      </c>
      <c r="B53" s="89">
        <v>10</v>
      </c>
      <c r="C53" s="89">
        <v>8</v>
      </c>
      <c r="D53" s="88">
        <v>11</v>
      </c>
      <c r="E53" s="89">
        <v>7</v>
      </c>
      <c r="F53" s="92">
        <v>12</v>
      </c>
      <c r="G53" s="92">
        <v>13</v>
      </c>
      <c r="H53" s="115"/>
      <c r="I53" s="114"/>
      <c r="J53" s="99"/>
      <c r="K53" s="99"/>
      <c r="L53" s="97"/>
      <c r="M53" s="80">
        <v>8</v>
      </c>
    </row>
    <row r="54" spans="1:14" ht="15" customHeight="1" x14ac:dyDescent="0.25">
      <c r="A54" s="90" t="s">
        <v>53</v>
      </c>
      <c r="B54" s="89">
        <v>24</v>
      </c>
      <c r="C54" s="89">
        <v>20</v>
      </c>
      <c r="D54" s="88">
        <v>23</v>
      </c>
      <c r="E54" s="89">
        <v>19</v>
      </c>
      <c r="F54" s="92">
        <v>21</v>
      </c>
      <c r="G54" s="92">
        <v>20</v>
      </c>
      <c r="H54" s="118">
        <v>22</v>
      </c>
      <c r="I54" s="117">
        <f>(G54-H54)/H54</f>
        <v>-9.0909090909090912E-2</v>
      </c>
      <c r="J54" s="82">
        <v>20</v>
      </c>
      <c r="K54" s="82">
        <v>21</v>
      </c>
      <c r="L54" s="81">
        <v>13</v>
      </c>
      <c r="M54" s="80">
        <v>20</v>
      </c>
    </row>
    <row r="55" spans="1:14" ht="15" customHeight="1" x14ac:dyDescent="0.25">
      <c r="A55" s="116" t="s">
        <v>52</v>
      </c>
      <c r="B55" s="89">
        <v>51</v>
      </c>
      <c r="C55" s="89">
        <v>52</v>
      </c>
      <c r="D55" s="88">
        <v>56</v>
      </c>
      <c r="E55" s="89">
        <v>52</v>
      </c>
      <c r="F55" s="92">
        <v>46</v>
      </c>
      <c r="G55" s="92">
        <v>49</v>
      </c>
      <c r="H55" s="115"/>
      <c r="I55" s="114"/>
      <c r="J55" s="99"/>
      <c r="K55" s="99"/>
      <c r="L55" s="97"/>
      <c r="M55" s="80">
        <v>52</v>
      </c>
    </row>
    <row r="56" spans="1:14" ht="15" customHeight="1" thickBot="1" x14ac:dyDescent="0.3">
      <c r="A56" s="113"/>
      <c r="B56" s="89"/>
      <c r="C56" s="89"/>
      <c r="D56" s="88"/>
      <c r="E56" s="88"/>
      <c r="F56" s="85"/>
      <c r="G56" s="85"/>
      <c r="H56" s="112"/>
      <c r="I56" s="100"/>
      <c r="J56" s="99"/>
      <c r="K56" s="99"/>
      <c r="L56" s="97"/>
      <c r="M56" s="80"/>
    </row>
    <row r="57" spans="1:14" ht="15" customHeight="1" thickBot="1" x14ac:dyDescent="0.3">
      <c r="A57" s="111" t="s">
        <v>51</v>
      </c>
      <c r="B57" s="110">
        <v>1047</v>
      </c>
      <c r="C57" s="110">
        <v>1047</v>
      </c>
      <c r="D57" s="110">
        <v>1027</v>
      </c>
      <c r="E57" s="110">
        <v>949</v>
      </c>
      <c r="F57" s="109">
        <v>895</v>
      </c>
      <c r="G57" s="108">
        <f>SUM(G59:G71)</f>
        <v>957</v>
      </c>
      <c r="H57" s="107">
        <f>SUM(H59:H71)</f>
        <v>1060</v>
      </c>
      <c r="I57" s="106">
        <f>(G57-H57)/H57</f>
        <v>-9.7169811320754723E-2</v>
      </c>
      <c r="J57" s="105">
        <v>505</v>
      </c>
      <c r="K57" s="105">
        <v>984</v>
      </c>
      <c r="L57" s="104">
        <v>988</v>
      </c>
      <c r="M57" s="104">
        <f>SUM(M59:M71)</f>
        <v>1047</v>
      </c>
    </row>
    <row r="58" spans="1:14" ht="15" customHeight="1" x14ac:dyDescent="0.25">
      <c r="A58" s="90" t="s">
        <v>50</v>
      </c>
      <c r="B58" s="103"/>
      <c r="C58" s="103"/>
      <c r="D58" s="103"/>
      <c r="E58" s="103"/>
      <c r="F58" s="102"/>
      <c r="G58" s="102"/>
      <c r="H58" s="101"/>
      <c r="I58" s="100"/>
      <c r="J58" s="82">
        <v>0</v>
      </c>
      <c r="K58" s="99"/>
      <c r="L58" s="98"/>
      <c r="M58" s="97"/>
    </row>
    <row r="59" spans="1:14" ht="15" customHeight="1" x14ac:dyDescent="0.25">
      <c r="A59" s="90" t="s">
        <v>49</v>
      </c>
      <c r="B59" s="89">
        <v>0</v>
      </c>
      <c r="C59" s="89">
        <v>0</v>
      </c>
      <c r="D59" s="88">
        <v>0</v>
      </c>
      <c r="E59" s="88">
        <v>0</v>
      </c>
      <c r="F59" s="85">
        <v>0</v>
      </c>
      <c r="G59" s="85">
        <v>0</v>
      </c>
      <c r="H59" s="84">
        <v>0</v>
      </c>
      <c r="I59" s="96">
        <v>0</v>
      </c>
      <c r="J59" s="95">
        <v>16</v>
      </c>
      <c r="K59" s="82">
        <v>30</v>
      </c>
      <c r="L59" s="81">
        <v>11</v>
      </c>
      <c r="M59" s="80">
        <v>0</v>
      </c>
    </row>
    <row r="60" spans="1:14" ht="15" customHeight="1" x14ac:dyDescent="0.25">
      <c r="A60" s="90" t="s">
        <v>48</v>
      </c>
      <c r="B60" s="89">
        <v>31</v>
      </c>
      <c r="C60" s="89">
        <v>30</v>
      </c>
      <c r="D60" s="88">
        <v>28</v>
      </c>
      <c r="E60" s="88">
        <v>33</v>
      </c>
      <c r="F60" s="85">
        <v>33</v>
      </c>
      <c r="G60" s="85">
        <v>33</v>
      </c>
      <c r="H60" s="84">
        <v>29</v>
      </c>
      <c r="I60" s="94">
        <f t="shared" ref="I60:I71" si="0">(G60-H60)/H60</f>
        <v>0.13793103448275862</v>
      </c>
      <c r="J60" s="82">
        <v>29</v>
      </c>
      <c r="K60" s="82">
        <v>25</v>
      </c>
      <c r="L60" s="81">
        <v>26</v>
      </c>
      <c r="M60" s="80">
        <v>30</v>
      </c>
    </row>
    <row r="61" spans="1:14" ht="15" customHeight="1" x14ac:dyDescent="0.25">
      <c r="A61" s="90" t="s">
        <v>47</v>
      </c>
      <c r="B61" s="89">
        <v>30</v>
      </c>
      <c r="C61" s="89">
        <v>29</v>
      </c>
      <c r="D61" s="88">
        <v>30</v>
      </c>
      <c r="E61" s="88">
        <v>25</v>
      </c>
      <c r="F61" s="85">
        <v>23</v>
      </c>
      <c r="G61" s="85">
        <v>24</v>
      </c>
      <c r="H61" s="84">
        <v>32</v>
      </c>
      <c r="I61" s="94">
        <f t="shared" si="0"/>
        <v>-0.25</v>
      </c>
      <c r="J61" s="82">
        <v>15</v>
      </c>
      <c r="K61" s="82">
        <v>30</v>
      </c>
      <c r="L61" s="81">
        <v>31</v>
      </c>
      <c r="M61" s="80">
        <v>29</v>
      </c>
    </row>
    <row r="62" spans="1:14" ht="15" customHeight="1" x14ac:dyDescent="0.25">
      <c r="A62" s="90" t="s">
        <v>46</v>
      </c>
      <c r="B62" s="89">
        <v>57</v>
      </c>
      <c r="C62" s="89">
        <v>57</v>
      </c>
      <c r="D62" s="88">
        <v>54</v>
      </c>
      <c r="E62" s="87">
        <v>49</v>
      </c>
      <c r="F62" s="86">
        <v>50</v>
      </c>
      <c r="G62" s="85">
        <v>48</v>
      </c>
      <c r="H62" s="84">
        <v>52</v>
      </c>
      <c r="I62" s="94">
        <f t="shared" si="0"/>
        <v>-7.6923076923076927E-2</v>
      </c>
      <c r="J62" s="82">
        <v>13</v>
      </c>
      <c r="K62" s="82">
        <v>49</v>
      </c>
      <c r="L62" s="81">
        <v>50</v>
      </c>
      <c r="M62" s="80">
        <v>57</v>
      </c>
    </row>
    <row r="63" spans="1:14" ht="15" customHeight="1" x14ac:dyDescent="0.25">
      <c r="A63" s="90" t="s">
        <v>45</v>
      </c>
      <c r="B63" s="89">
        <v>32</v>
      </c>
      <c r="C63" s="89">
        <v>31</v>
      </c>
      <c r="D63" s="88">
        <v>30</v>
      </c>
      <c r="E63" s="88">
        <v>28</v>
      </c>
      <c r="F63" s="85">
        <v>25</v>
      </c>
      <c r="G63" s="85">
        <v>30</v>
      </c>
      <c r="H63" s="84">
        <v>33</v>
      </c>
      <c r="I63" s="83">
        <f t="shared" si="0"/>
        <v>-9.0909090909090912E-2</v>
      </c>
      <c r="J63" s="82">
        <v>8</v>
      </c>
      <c r="K63" s="82">
        <v>31</v>
      </c>
      <c r="L63" s="81">
        <v>23</v>
      </c>
      <c r="M63" s="80">
        <v>31</v>
      </c>
    </row>
    <row r="64" spans="1:14" ht="15" customHeight="1" x14ac:dyDescent="0.25">
      <c r="A64" s="90" t="s">
        <v>44</v>
      </c>
      <c r="B64" s="89">
        <v>159</v>
      </c>
      <c r="C64" s="89">
        <v>153</v>
      </c>
      <c r="D64" s="88">
        <v>141</v>
      </c>
      <c r="E64" s="88">
        <v>141</v>
      </c>
      <c r="F64" s="85">
        <v>115</v>
      </c>
      <c r="G64" s="92">
        <v>152</v>
      </c>
      <c r="H64" s="93">
        <v>163</v>
      </c>
      <c r="I64" s="83">
        <f t="shared" si="0"/>
        <v>-6.7484662576687116E-2</v>
      </c>
      <c r="J64" s="82">
        <v>0</v>
      </c>
      <c r="K64" s="82">
        <v>174</v>
      </c>
      <c r="L64" s="81">
        <v>172</v>
      </c>
      <c r="M64" s="80">
        <v>153</v>
      </c>
    </row>
    <row r="65" spans="1:13" ht="15" customHeight="1" x14ac:dyDescent="0.25">
      <c r="A65" s="90" t="s">
        <v>43</v>
      </c>
      <c r="B65" s="89">
        <v>132</v>
      </c>
      <c r="C65" s="89">
        <v>129</v>
      </c>
      <c r="D65" s="88">
        <v>131</v>
      </c>
      <c r="E65" s="88">
        <v>125</v>
      </c>
      <c r="F65" s="85">
        <v>119</v>
      </c>
      <c r="G65" s="92">
        <v>120</v>
      </c>
      <c r="H65" s="93">
        <v>132</v>
      </c>
      <c r="I65" s="83">
        <f t="shared" si="0"/>
        <v>-9.0909090909090912E-2</v>
      </c>
      <c r="J65" s="82">
        <v>102</v>
      </c>
      <c r="K65" s="82">
        <v>126</v>
      </c>
      <c r="L65" s="81">
        <v>127</v>
      </c>
      <c r="M65" s="80">
        <v>129</v>
      </c>
    </row>
    <row r="66" spans="1:13" ht="15" customHeight="1" x14ac:dyDescent="0.25">
      <c r="A66" s="90" t="s">
        <v>42</v>
      </c>
      <c r="B66" s="89">
        <v>70</v>
      </c>
      <c r="C66" s="89">
        <v>66</v>
      </c>
      <c r="D66" s="88">
        <v>67</v>
      </c>
      <c r="E66" s="88">
        <v>63</v>
      </c>
      <c r="F66" s="85">
        <v>61</v>
      </c>
      <c r="G66" s="85">
        <v>64</v>
      </c>
      <c r="H66" s="84">
        <v>71</v>
      </c>
      <c r="I66" s="83">
        <f t="shared" si="0"/>
        <v>-9.8591549295774641E-2</v>
      </c>
      <c r="J66" s="82">
        <v>39</v>
      </c>
      <c r="K66" s="82">
        <v>53</v>
      </c>
      <c r="L66" s="81">
        <v>51</v>
      </c>
      <c r="M66" s="80">
        <v>66</v>
      </c>
    </row>
    <row r="67" spans="1:13" ht="15" customHeight="1" x14ac:dyDescent="0.25">
      <c r="A67" s="90" t="s">
        <v>41</v>
      </c>
      <c r="B67" s="89">
        <v>135</v>
      </c>
      <c r="C67" s="89">
        <v>140</v>
      </c>
      <c r="D67" s="88">
        <v>136</v>
      </c>
      <c r="E67" s="88">
        <v>131</v>
      </c>
      <c r="F67" s="85">
        <v>129</v>
      </c>
      <c r="G67" s="85">
        <v>129</v>
      </c>
      <c r="H67" s="84">
        <v>138</v>
      </c>
      <c r="I67" s="83">
        <f t="shared" si="0"/>
        <v>-6.5217391304347824E-2</v>
      </c>
      <c r="J67" s="82">
        <v>68</v>
      </c>
      <c r="K67" s="82">
        <v>116</v>
      </c>
      <c r="L67" s="81">
        <v>130</v>
      </c>
      <c r="M67" s="80">
        <v>140</v>
      </c>
    </row>
    <row r="68" spans="1:13" ht="15" customHeight="1" x14ac:dyDescent="0.25">
      <c r="A68" s="90" t="s">
        <v>40</v>
      </c>
      <c r="B68" s="89">
        <v>35</v>
      </c>
      <c r="C68" s="89">
        <v>35</v>
      </c>
      <c r="D68" s="88">
        <v>30</v>
      </c>
      <c r="E68" s="88">
        <v>0</v>
      </c>
      <c r="F68" s="85">
        <v>0</v>
      </c>
      <c r="G68" s="92">
        <v>0</v>
      </c>
      <c r="H68" s="84">
        <v>35</v>
      </c>
      <c r="I68" s="83">
        <f t="shared" si="0"/>
        <v>-1</v>
      </c>
      <c r="J68" s="82"/>
      <c r="K68" s="82">
        <v>24</v>
      </c>
      <c r="L68" s="81">
        <v>27</v>
      </c>
      <c r="M68" s="91">
        <v>35</v>
      </c>
    </row>
    <row r="69" spans="1:13" ht="15" customHeight="1" x14ac:dyDescent="0.25">
      <c r="A69" s="90" t="s">
        <v>39</v>
      </c>
      <c r="B69" s="89">
        <v>40</v>
      </c>
      <c r="C69" s="89">
        <v>40</v>
      </c>
      <c r="D69" s="88">
        <v>42</v>
      </c>
      <c r="E69" s="87">
        <v>40</v>
      </c>
      <c r="F69" s="86">
        <v>38</v>
      </c>
      <c r="G69" s="85">
        <v>38</v>
      </c>
      <c r="H69" s="84">
        <v>40</v>
      </c>
      <c r="I69" s="83">
        <f t="shared" si="0"/>
        <v>-0.05</v>
      </c>
      <c r="J69" s="82">
        <v>27</v>
      </c>
      <c r="K69" s="82">
        <v>39</v>
      </c>
      <c r="L69" s="81">
        <v>39</v>
      </c>
      <c r="M69" s="91">
        <v>40</v>
      </c>
    </row>
    <row r="70" spans="1:13" ht="15" customHeight="1" x14ac:dyDescent="0.25">
      <c r="A70" s="90" t="s">
        <v>38</v>
      </c>
      <c r="B70" s="89">
        <v>184</v>
      </c>
      <c r="C70" s="89">
        <v>190</v>
      </c>
      <c r="D70" s="88">
        <v>191</v>
      </c>
      <c r="E70" s="88">
        <v>179</v>
      </c>
      <c r="F70" s="85">
        <v>171</v>
      </c>
      <c r="G70" s="85">
        <v>183</v>
      </c>
      <c r="H70" s="84">
        <v>194</v>
      </c>
      <c r="I70" s="83">
        <f t="shared" si="0"/>
        <v>-5.6701030927835051E-2</v>
      </c>
      <c r="J70" s="82">
        <v>106</v>
      </c>
      <c r="K70" s="82">
        <v>165</v>
      </c>
      <c r="L70" s="81">
        <v>171</v>
      </c>
      <c r="M70" s="80">
        <v>190</v>
      </c>
    </row>
    <row r="71" spans="1:13" ht="15" customHeight="1" thickBot="1" x14ac:dyDescent="0.3">
      <c r="A71" s="90" t="s">
        <v>37</v>
      </c>
      <c r="B71" s="89">
        <v>142</v>
      </c>
      <c r="C71" s="89">
        <v>147</v>
      </c>
      <c r="D71" s="88">
        <v>147</v>
      </c>
      <c r="E71" s="87">
        <v>135</v>
      </c>
      <c r="F71" s="86">
        <v>131</v>
      </c>
      <c r="G71" s="85">
        <v>136</v>
      </c>
      <c r="H71" s="84">
        <v>141</v>
      </c>
      <c r="I71" s="83">
        <f t="shared" si="0"/>
        <v>-3.5460992907801421E-2</v>
      </c>
      <c r="J71" s="82">
        <v>82</v>
      </c>
      <c r="K71" s="82">
        <v>122</v>
      </c>
      <c r="L71" s="81">
        <v>130</v>
      </c>
      <c r="M71" s="80">
        <v>147</v>
      </c>
    </row>
    <row r="72" spans="1:13" ht="15" customHeight="1" thickBot="1" x14ac:dyDescent="0.3">
      <c r="A72" s="79" t="s">
        <v>36</v>
      </c>
      <c r="B72" s="78"/>
      <c r="C72" s="78"/>
      <c r="D72" s="78"/>
      <c r="E72" s="77"/>
      <c r="F72" s="76"/>
      <c r="G72" s="75"/>
      <c r="H72" s="74"/>
      <c r="I72" s="73"/>
      <c r="J72" s="72"/>
      <c r="K72" s="72"/>
      <c r="L72" s="71"/>
      <c r="M72" s="71"/>
    </row>
    <row r="73" spans="1:13" ht="15" customHeight="1" x14ac:dyDescent="0.25">
      <c r="B73" s="69"/>
      <c r="G73" s="70"/>
      <c r="H73" s="68"/>
    </row>
    <row r="74" spans="1:13" ht="15" customHeight="1" x14ac:dyDescent="0.25">
      <c r="B74" s="69"/>
      <c r="G74" s="69"/>
      <c r="H74" s="68"/>
    </row>
    <row r="75" spans="1:13" ht="13.2" x14ac:dyDescent="0.25">
      <c r="E75" s="69"/>
      <c r="H75" s="68"/>
    </row>
    <row r="76" spans="1:13" ht="13.2" x14ac:dyDescent="0.25">
      <c r="H76" s="68"/>
    </row>
    <row r="77" spans="1:13" ht="13.2" x14ac:dyDescent="0.25">
      <c r="H77" s="68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57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A2B65-5418-4B24-9E70-0B313288A227}">
  <dimension ref="A2:S41"/>
  <sheetViews>
    <sheetView showGridLines="0" zoomScale="115" zoomScaleNormal="115" workbookViewId="0">
      <selection activeCell="U4" sqref="U4"/>
    </sheetView>
  </sheetViews>
  <sheetFormatPr defaultColWidth="9.109375" defaultRowHeight="13.8" x14ac:dyDescent="0.25"/>
  <cols>
    <col min="1" max="1" width="32.88671875" style="192" customWidth="1"/>
    <col min="2" max="2" width="7.109375" style="193" customWidth="1"/>
    <col min="3" max="3" width="7.44140625" style="193" customWidth="1"/>
    <col min="4" max="4" width="6.44140625" style="193" customWidth="1"/>
    <col min="5" max="5" width="7" style="193" customWidth="1"/>
    <col min="6" max="6" width="7.109375" style="193" customWidth="1"/>
    <col min="7" max="7" width="7.44140625" style="193" customWidth="1"/>
    <col min="8" max="8" width="11.6640625" style="193" customWidth="1"/>
    <col min="9" max="9" width="14" style="193" customWidth="1"/>
    <col min="10" max="10" width="6.88671875" style="193" customWidth="1"/>
    <col min="11" max="11" width="6.6640625" style="193" customWidth="1"/>
    <col min="12" max="13" width="6.88671875" style="193" customWidth="1"/>
    <col min="14" max="16384" width="9.109375" style="192"/>
  </cols>
  <sheetData>
    <row r="2" spans="1:19" ht="14.4" thickBot="1" x14ac:dyDescent="0.3">
      <c r="A2" s="398" t="s">
        <v>114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</row>
    <row r="3" spans="1:19" ht="15" customHeight="1" x14ac:dyDescent="0.25">
      <c r="A3" s="280"/>
      <c r="B3" s="399" t="s">
        <v>94</v>
      </c>
      <c r="C3" s="399"/>
      <c r="D3" s="399"/>
      <c r="E3" s="399"/>
      <c r="F3" s="399"/>
      <c r="G3" s="399"/>
      <c r="H3" s="391"/>
      <c r="I3" s="392"/>
      <c r="J3" s="400" t="s">
        <v>113</v>
      </c>
      <c r="K3" s="401"/>
      <c r="L3" s="401"/>
      <c r="M3" s="402"/>
    </row>
    <row r="4" spans="1:19" x14ac:dyDescent="0.25">
      <c r="A4" s="279"/>
      <c r="B4" s="240" t="s">
        <v>91</v>
      </c>
      <c r="C4" s="240" t="s">
        <v>90</v>
      </c>
      <c r="D4" s="240" t="s">
        <v>89</v>
      </c>
      <c r="E4" s="240" t="s">
        <v>88</v>
      </c>
      <c r="F4" s="240" t="s">
        <v>105</v>
      </c>
      <c r="G4" s="239" t="s">
        <v>137</v>
      </c>
      <c r="H4" s="396" t="s">
        <v>139</v>
      </c>
      <c r="I4" s="397"/>
      <c r="J4" s="278">
        <v>2022</v>
      </c>
      <c r="K4" s="277">
        <v>2023</v>
      </c>
      <c r="L4" s="277">
        <v>2024</v>
      </c>
      <c r="M4" s="277">
        <v>2025</v>
      </c>
    </row>
    <row r="5" spans="1:19" x14ac:dyDescent="0.25">
      <c r="A5" s="276" t="s">
        <v>112</v>
      </c>
      <c r="B5" s="275">
        <v>988</v>
      </c>
      <c r="C5" s="274">
        <v>979</v>
      </c>
      <c r="D5" s="273">
        <v>1008</v>
      </c>
      <c r="E5" s="272">
        <f>E7</f>
        <v>1054</v>
      </c>
      <c r="F5" s="271">
        <f>F7</f>
        <v>1008</v>
      </c>
      <c r="G5" s="271">
        <v>1095</v>
      </c>
      <c r="H5" s="270">
        <v>1041</v>
      </c>
      <c r="I5" s="269">
        <f>(G5-H5)/H5</f>
        <v>5.1873198847262249E-2</v>
      </c>
      <c r="J5" s="268">
        <f>(J7+J10+J15)</f>
        <v>1091</v>
      </c>
      <c r="K5" s="267">
        <f>(K7+K10+K15)</f>
        <v>1277</v>
      </c>
      <c r="L5" s="266">
        <f>(L7+L10+L15)</f>
        <v>975</v>
      </c>
      <c r="M5" s="266">
        <f>(M7+M10+M15)</f>
        <v>979</v>
      </c>
    </row>
    <row r="6" spans="1:19" x14ac:dyDescent="0.25">
      <c r="A6" s="265"/>
      <c r="B6" s="260"/>
      <c r="C6" s="260"/>
      <c r="D6" s="259"/>
      <c r="E6" s="207"/>
      <c r="F6" s="258"/>
      <c r="G6" s="264"/>
      <c r="H6" s="210"/>
      <c r="I6" s="222"/>
      <c r="J6" s="220"/>
      <c r="K6" s="263"/>
      <c r="L6" s="263"/>
      <c r="M6" s="263"/>
    </row>
    <row r="7" spans="1:19" x14ac:dyDescent="0.25">
      <c r="A7" s="255" t="s">
        <v>111</v>
      </c>
      <c r="B7" s="213">
        <v>988</v>
      </c>
      <c r="C7" s="213">
        <v>979</v>
      </c>
      <c r="D7" s="198">
        <v>1008</v>
      </c>
      <c r="E7" s="207">
        <v>1054</v>
      </c>
      <c r="F7" s="258">
        <v>1008</v>
      </c>
      <c r="G7" s="262">
        <v>1095</v>
      </c>
      <c r="H7" s="210">
        <v>1041</v>
      </c>
      <c r="I7" s="209">
        <f>(G7-H7)/H7</f>
        <v>5.1873198847262249E-2</v>
      </c>
      <c r="J7" s="207">
        <v>1091</v>
      </c>
      <c r="K7" s="252">
        <v>1277</v>
      </c>
      <c r="L7" s="252">
        <v>975</v>
      </c>
      <c r="M7" s="252">
        <v>979</v>
      </c>
    </row>
    <row r="8" spans="1:19" x14ac:dyDescent="0.25">
      <c r="A8" s="254" t="s">
        <v>57</v>
      </c>
      <c r="B8" s="212">
        <v>988</v>
      </c>
      <c r="C8" s="213">
        <v>979</v>
      </c>
      <c r="D8" s="206">
        <v>1008</v>
      </c>
      <c r="E8" s="207">
        <v>1054</v>
      </c>
      <c r="F8" s="258">
        <v>1008</v>
      </c>
      <c r="G8" s="262">
        <v>1095</v>
      </c>
      <c r="H8" s="261">
        <v>1041</v>
      </c>
      <c r="I8" s="209">
        <f>(G8-H8)/H8</f>
        <v>5.1873198847262249E-2</v>
      </c>
      <c r="J8" s="207">
        <v>1091</v>
      </c>
      <c r="K8" s="252">
        <v>1277</v>
      </c>
      <c r="L8" s="252">
        <v>975</v>
      </c>
      <c r="M8" s="252">
        <v>979</v>
      </c>
    </row>
    <row r="9" spans="1:19" x14ac:dyDescent="0.25">
      <c r="A9" s="254"/>
      <c r="B9" s="260"/>
      <c r="C9" s="260"/>
      <c r="D9" s="259"/>
      <c r="E9" s="211"/>
      <c r="F9" s="211"/>
      <c r="G9" s="258"/>
      <c r="H9" s="210"/>
      <c r="I9" s="209"/>
      <c r="J9" s="220"/>
      <c r="K9" s="256"/>
      <c r="L9" s="256"/>
      <c r="M9" s="256"/>
    </row>
    <row r="10" spans="1:19" x14ac:dyDescent="0.25">
      <c r="A10" s="255" t="s">
        <v>110</v>
      </c>
      <c r="B10" s="198"/>
      <c r="C10" s="213"/>
      <c r="D10" s="198"/>
      <c r="E10" s="211"/>
      <c r="F10" s="258"/>
      <c r="G10" s="257"/>
      <c r="H10" s="210"/>
      <c r="I10" s="209"/>
      <c r="J10" s="220"/>
      <c r="K10" s="256"/>
      <c r="L10" s="256"/>
      <c r="M10" s="256"/>
      <c r="S10" s="195"/>
    </row>
    <row r="11" spans="1:19" x14ac:dyDescent="0.25">
      <c r="A11" s="254" t="s">
        <v>57</v>
      </c>
      <c r="B11" s="198"/>
      <c r="C11" s="213"/>
      <c r="D11" s="198"/>
      <c r="E11" s="211"/>
      <c r="F11" s="211"/>
      <c r="G11" s="258"/>
      <c r="H11" s="210"/>
      <c r="I11" s="209"/>
      <c r="J11" s="220"/>
      <c r="K11" s="256"/>
      <c r="L11" s="256"/>
      <c r="M11" s="256"/>
      <c r="P11" s="195"/>
      <c r="Q11" s="195"/>
      <c r="S11" s="195"/>
    </row>
    <row r="12" spans="1:19" x14ac:dyDescent="0.25">
      <c r="A12" s="254"/>
      <c r="B12" s="198"/>
      <c r="C12" s="213"/>
      <c r="D12" s="198"/>
      <c r="E12" s="211"/>
      <c r="F12" s="211"/>
      <c r="G12" s="258"/>
      <c r="H12" s="210"/>
      <c r="I12" s="209"/>
      <c r="J12" s="220"/>
      <c r="K12" s="256"/>
      <c r="L12" s="256"/>
      <c r="M12" s="256"/>
      <c r="P12" s="195"/>
      <c r="Q12" s="195"/>
      <c r="R12" s="195"/>
    </row>
    <row r="13" spans="1:19" x14ac:dyDescent="0.25">
      <c r="A13" s="254" t="s">
        <v>109</v>
      </c>
      <c r="B13" s="198"/>
      <c r="C13" s="213"/>
      <c r="D13" s="213"/>
      <c r="E13" s="211"/>
      <c r="F13" s="211"/>
      <c r="G13" s="258"/>
      <c r="H13" s="210"/>
      <c r="I13" s="209"/>
      <c r="J13" s="220"/>
      <c r="K13" s="256"/>
      <c r="L13" s="256"/>
      <c r="M13" s="256"/>
    </row>
    <row r="14" spans="1:19" x14ac:dyDescent="0.25">
      <c r="A14" s="254"/>
      <c r="B14" s="213"/>
      <c r="C14" s="213"/>
      <c r="D14" s="213"/>
      <c r="E14" s="211"/>
      <c r="F14" s="258"/>
      <c r="G14" s="257"/>
      <c r="H14" s="210"/>
      <c r="I14" s="209"/>
      <c r="J14" s="220"/>
      <c r="K14" s="256"/>
      <c r="L14" s="256"/>
      <c r="M14" s="256"/>
    </row>
    <row r="15" spans="1:19" x14ac:dyDescent="0.25">
      <c r="A15" s="255" t="s">
        <v>108</v>
      </c>
      <c r="B15" s="213"/>
      <c r="C15" s="213"/>
      <c r="D15" s="213"/>
      <c r="E15" s="211"/>
      <c r="F15" s="243"/>
      <c r="G15" s="253"/>
      <c r="H15" s="210"/>
      <c r="I15" s="209"/>
      <c r="J15" s="207"/>
      <c r="K15" s="252"/>
      <c r="L15" s="252"/>
      <c r="M15" s="252"/>
    </row>
    <row r="16" spans="1:19" x14ac:dyDescent="0.25">
      <c r="A16" s="254" t="s">
        <v>57</v>
      </c>
      <c r="B16" s="213"/>
      <c r="C16" s="213"/>
      <c r="D16" s="213"/>
      <c r="E16" s="213"/>
      <c r="F16" s="243"/>
      <c r="G16" s="253"/>
      <c r="H16" s="210"/>
      <c r="I16" s="209"/>
      <c r="J16" s="207"/>
      <c r="K16" s="252"/>
      <c r="L16" s="252"/>
      <c r="M16" s="252"/>
    </row>
    <row r="17" spans="1:18" ht="14.4" thickBot="1" x14ac:dyDescent="0.3">
      <c r="A17" s="251"/>
      <c r="B17" s="250"/>
      <c r="C17" s="250"/>
      <c r="D17" s="250"/>
      <c r="E17" s="250"/>
      <c r="F17" s="250"/>
      <c r="G17" s="249"/>
      <c r="H17" s="248"/>
      <c r="I17" s="247"/>
      <c r="J17" s="246"/>
      <c r="K17" s="245"/>
      <c r="L17" s="245"/>
      <c r="M17" s="245"/>
    </row>
    <row r="18" spans="1:18" x14ac:dyDescent="0.25">
      <c r="A18" s="197"/>
      <c r="B18" s="196"/>
      <c r="C18" s="196"/>
      <c r="D18" s="196"/>
      <c r="E18" s="196"/>
      <c r="F18" s="196"/>
      <c r="G18" s="196"/>
      <c r="H18" s="196"/>
      <c r="I18" s="243"/>
      <c r="J18" s="196"/>
      <c r="K18" s="196"/>
      <c r="L18" s="196"/>
    </row>
    <row r="19" spans="1:18" x14ac:dyDescent="0.25">
      <c r="A19" s="197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</row>
    <row r="20" spans="1:18" x14ac:dyDescent="0.25">
      <c r="A20" s="197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</row>
    <row r="21" spans="1:18" x14ac:dyDescent="0.25">
      <c r="A21" s="197"/>
      <c r="B21" s="196"/>
      <c r="C21" s="196"/>
      <c r="D21" s="196"/>
      <c r="E21" s="196"/>
      <c r="F21" s="196"/>
      <c r="G21" s="244"/>
      <c r="H21" s="196"/>
      <c r="I21" s="196"/>
      <c r="J21" s="196"/>
      <c r="K21" s="243"/>
      <c r="L21" s="196"/>
    </row>
    <row r="22" spans="1:18" x14ac:dyDescent="0.25">
      <c r="A22" s="197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</row>
    <row r="23" spans="1:18" ht="14.4" thickBot="1" x14ac:dyDescent="0.3">
      <c r="A23" s="398" t="s">
        <v>107</v>
      </c>
      <c r="B23" s="398"/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</row>
    <row r="24" spans="1:18" x14ac:dyDescent="0.25">
      <c r="A24" s="242"/>
      <c r="B24" s="388" t="s">
        <v>94</v>
      </c>
      <c r="C24" s="389"/>
      <c r="D24" s="390"/>
      <c r="E24" s="390"/>
      <c r="F24" s="390"/>
      <c r="G24" s="390"/>
      <c r="H24" s="391"/>
      <c r="I24" s="392"/>
      <c r="J24" s="393" t="s">
        <v>106</v>
      </c>
      <c r="K24" s="394"/>
      <c r="L24" s="394"/>
      <c r="M24" s="395"/>
      <c r="O24" s="195"/>
      <c r="R24" s="195"/>
    </row>
    <row r="25" spans="1:18" x14ac:dyDescent="0.25">
      <c r="A25" s="241"/>
      <c r="B25" s="337" t="s">
        <v>91</v>
      </c>
      <c r="C25" s="337" t="s">
        <v>90</v>
      </c>
      <c r="D25" s="337" t="s">
        <v>89</v>
      </c>
      <c r="E25" s="337" t="s">
        <v>88</v>
      </c>
      <c r="F25" s="337" t="s">
        <v>105</v>
      </c>
      <c r="G25" s="239" t="s">
        <v>137</v>
      </c>
      <c r="H25" s="396" t="s">
        <v>139</v>
      </c>
      <c r="I25" s="397"/>
      <c r="J25" s="238">
        <v>2022</v>
      </c>
      <c r="K25" s="237">
        <v>2023</v>
      </c>
      <c r="L25" s="236">
        <v>2024</v>
      </c>
      <c r="M25" s="235">
        <v>2025</v>
      </c>
      <c r="O25" s="195"/>
    </row>
    <row r="26" spans="1:18" x14ac:dyDescent="0.25">
      <c r="A26" s="214"/>
      <c r="B26" s="338"/>
      <c r="C26" s="339"/>
      <c r="D26" s="338"/>
      <c r="E26" s="338"/>
      <c r="F26" s="338"/>
      <c r="G26" s="234"/>
      <c r="H26" s="233"/>
      <c r="I26" s="232"/>
      <c r="J26" s="230"/>
      <c r="K26" s="230"/>
      <c r="L26" s="231"/>
      <c r="M26" s="230"/>
      <c r="Q26" s="195"/>
    </row>
    <row r="27" spans="1:18" x14ac:dyDescent="0.25">
      <c r="A27" s="229" t="s">
        <v>104</v>
      </c>
      <c r="B27" s="224">
        <v>12492</v>
      </c>
      <c r="C27" s="224">
        <v>12454</v>
      </c>
      <c r="D27" s="224">
        <v>12441</v>
      </c>
      <c r="E27" s="224">
        <v>12480</v>
      </c>
      <c r="F27" s="224">
        <f>SUM(F29:F34)</f>
        <v>12452</v>
      </c>
      <c r="G27" s="224">
        <f>SUM(G28:G34)</f>
        <v>12479</v>
      </c>
      <c r="H27" s="228">
        <f>SUM(H29:H34)</f>
        <v>12747</v>
      </c>
      <c r="I27" s="209">
        <f>(G27-H27)/H27</f>
        <v>-2.1024554797207187E-2</v>
      </c>
      <c r="J27" s="227">
        <f>SUM(J29:J34)</f>
        <v>12075</v>
      </c>
      <c r="K27" s="226">
        <f>SUM(K29:K34)</f>
        <v>13295</v>
      </c>
      <c r="L27" s="225">
        <f>SUM(L29:L34)</f>
        <v>12708</v>
      </c>
      <c r="M27" s="224">
        <f>SUM(M28:M34)</f>
        <v>12454</v>
      </c>
      <c r="N27" s="195"/>
      <c r="Q27" s="195"/>
    </row>
    <row r="28" spans="1:18" x14ac:dyDescent="0.25">
      <c r="A28" s="214"/>
      <c r="B28" s="340"/>
      <c r="C28" s="340"/>
      <c r="D28" s="341"/>
      <c r="E28" s="341"/>
      <c r="F28" s="341"/>
      <c r="G28" s="223"/>
      <c r="H28" s="210"/>
      <c r="I28" s="222"/>
      <c r="J28" s="221"/>
      <c r="K28" s="220"/>
      <c r="L28" s="220"/>
      <c r="M28" s="211"/>
      <c r="N28" s="219"/>
    </row>
    <row r="29" spans="1:18" x14ac:dyDescent="0.25">
      <c r="A29" s="218" t="s">
        <v>103</v>
      </c>
      <c r="B29" s="340">
        <v>413</v>
      </c>
      <c r="C29" s="340">
        <v>433</v>
      </c>
      <c r="D29" s="340">
        <v>426</v>
      </c>
      <c r="E29" s="212">
        <v>485</v>
      </c>
      <c r="F29" s="340">
        <v>573</v>
      </c>
      <c r="G29" s="211">
        <f>Census!G6</f>
        <v>487</v>
      </c>
      <c r="H29" s="210">
        <f>Census!H7</f>
        <v>252</v>
      </c>
      <c r="I29" s="209">
        <f t="shared" ref="I29:I34" si="0">(F29-H29)/H29</f>
        <v>1.2738095238095237</v>
      </c>
      <c r="J29" s="208">
        <v>1050</v>
      </c>
      <c r="K29" s="207">
        <v>665</v>
      </c>
      <c r="L29" s="207">
        <v>203</v>
      </c>
      <c r="M29" s="206">
        <f>Census!M6</f>
        <v>433</v>
      </c>
    </row>
    <row r="30" spans="1:18" x14ac:dyDescent="0.25">
      <c r="A30" s="214" t="s">
        <v>102</v>
      </c>
      <c r="B30" s="340">
        <v>1047</v>
      </c>
      <c r="C30" s="340">
        <v>1047</v>
      </c>
      <c r="D30" s="340">
        <v>1027</v>
      </c>
      <c r="E30" s="212">
        <v>949</v>
      </c>
      <c r="F30" s="340">
        <v>895</v>
      </c>
      <c r="G30" s="211">
        <f>Census!G57</f>
        <v>957</v>
      </c>
      <c r="H30" s="210">
        <f>Census!H57</f>
        <v>1060</v>
      </c>
      <c r="I30" s="209">
        <f t="shared" si="0"/>
        <v>-0.15566037735849056</v>
      </c>
      <c r="J30" s="208">
        <v>505</v>
      </c>
      <c r="K30" s="208">
        <v>984</v>
      </c>
      <c r="L30" s="207">
        <v>988</v>
      </c>
      <c r="M30" s="206">
        <f>Census!M57</f>
        <v>1047</v>
      </c>
      <c r="N30" s="192" t="s">
        <v>101</v>
      </c>
    </row>
    <row r="31" spans="1:18" x14ac:dyDescent="0.25">
      <c r="A31" s="214" t="s">
        <v>100</v>
      </c>
      <c r="B31" s="212">
        <v>860</v>
      </c>
      <c r="C31" s="340">
        <v>902</v>
      </c>
      <c r="D31" s="340">
        <v>891</v>
      </c>
      <c r="E31" s="212">
        <v>921</v>
      </c>
      <c r="F31" s="360">
        <v>942</v>
      </c>
      <c r="G31" s="211">
        <f>Census!G15+Census!G21+Census!G27+Census!G32+Census!G46+Census!G52+Census!G33+Census!G42</f>
        <v>916</v>
      </c>
      <c r="H31" s="217">
        <f>Census!H15+Census!H27+Census!H33+Census!H50</f>
        <v>761</v>
      </c>
      <c r="I31" s="209">
        <f t="shared" si="0"/>
        <v>0.23784494086727989</v>
      </c>
      <c r="J31" s="216">
        <v>736</v>
      </c>
      <c r="K31" s="216">
        <v>708</v>
      </c>
      <c r="L31" s="215">
        <v>790</v>
      </c>
      <c r="M31" s="211">
        <f>Census!M15+Census!M21+Census!M27+Census!M32+Census!M46+Census!M52+Census!M33+Census!M42</f>
        <v>902</v>
      </c>
    </row>
    <row r="32" spans="1:18" x14ac:dyDescent="0.25">
      <c r="A32" s="214" t="s">
        <v>99</v>
      </c>
      <c r="B32" s="340">
        <v>8335</v>
      </c>
      <c r="C32" s="340">
        <v>8270</v>
      </c>
      <c r="D32" s="340">
        <v>8290</v>
      </c>
      <c r="E32" s="212">
        <v>8317</v>
      </c>
      <c r="F32" s="360">
        <v>8205</v>
      </c>
      <c r="G32" s="211">
        <v>8295</v>
      </c>
      <c r="H32" s="217">
        <v>6080</v>
      </c>
      <c r="I32" s="209">
        <f t="shared" si="0"/>
        <v>0.34950657894736842</v>
      </c>
      <c r="J32" s="216">
        <v>5208</v>
      </c>
      <c r="K32" s="216">
        <v>6421</v>
      </c>
      <c r="L32" s="215">
        <v>6120</v>
      </c>
      <c r="M32" s="211">
        <v>8270</v>
      </c>
    </row>
    <row r="33" spans="1:15" x14ac:dyDescent="0.25">
      <c r="A33" s="214" t="s">
        <v>98</v>
      </c>
      <c r="B33" s="340">
        <v>1113</v>
      </c>
      <c r="C33" s="340">
        <v>1089</v>
      </c>
      <c r="D33" s="212">
        <v>1095</v>
      </c>
      <c r="E33" s="212">
        <v>1090</v>
      </c>
      <c r="F33" s="360">
        <v>1008</v>
      </c>
      <c r="G33" s="211">
        <f>Census!G23+Census!G14</f>
        <v>983</v>
      </c>
      <c r="H33" s="210">
        <f>Census!H14+Census!H23+Census!H26+Census!H44</f>
        <v>4104</v>
      </c>
      <c r="I33" s="209">
        <f t="shared" si="0"/>
        <v>-0.75438596491228072</v>
      </c>
      <c r="J33" s="208">
        <v>4146</v>
      </c>
      <c r="K33" s="208">
        <v>4194</v>
      </c>
      <c r="L33" s="207">
        <v>4127</v>
      </c>
      <c r="M33" s="206">
        <f>Census!M23+Census!M14</f>
        <v>1089</v>
      </c>
    </row>
    <row r="34" spans="1:15" ht="14.4" thickBot="1" x14ac:dyDescent="0.3">
      <c r="A34" s="205" t="s">
        <v>97</v>
      </c>
      <c r="B34" s="342">
        <v>724</v>
      </c>
      <c r="C34" s="342">
        <v>713</v>
      </c>
      <c r="D34" s="204">
        <v>712</v>
      </c>
      <c r="E34" s="204">
        <v>718</v>
      </c>
      <c r="F34" s="361">
        <v>829</v>
      </c>
      <c r="G34" s="199">
        <f>Census!G16+Census!G17+Census!G28+Census!G41+Census!G45+Census!G47+Census!G53+Census!G54</f>
        <v>841</v>
      </c>
      <c r="H34" s="203">
        <f>Census!H16+Census!H45+Census!H47+Census!H54</f>
        <v>490</v>
      </c>
      <c r="I34" s="202">
        <f t="shared" si="0"/>
        <v>0.69183673469387752</v>
      </c>
      <c r="J34" s="201">
        <v>430</v>
      </c>
      <c r="K34" s="201">
        <v>323</v>
      </c>
      <c r="L34" s="200">
        <v>480</v>
      </c>
      <c r="M34" s="199">
        <f>Census!M16+Census!M17+Census!M28+Census!M41+Census!M45+Census!M47+Census!M53+Census!M54</f>
        <v>713</v>
      </c>
      <c r="O34" s="195"/>
    </row>
    <row r="35" spans="1:15" x14ac:dyDescent="0.25">
      <c r="A35" s="197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O35" s="195"/>
    </row>
    <row r="36" spans="1:15" x14ac:dyDescent="0.25">
      <c r="A36" s="197" t="s">
        <v>96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</row>
    <row r="37" spans="1:15" x14ac:dyDescent="0.25">
      <c r="A37" s="197" t="s">
        <v>95</v>
      </c>
      <c r="B37" s="196"/>
      <c r="C37" s="196"/>
      <c r="D37" s="196"/>
      <c r="E37" s="196"/>
      <c r="F37" s="196"/>
      <c r="G37" s="196"/>
      <c r="H37" s="198"/>
      <c r="I37" s="196"/>
      <c r="J37" s="196"/>
      <c r="K37" s="196"/>
      <c r="L37" s="196"/>
      <c r="O37" s="195"/>
    </row>
    <row r="38" spans="1:15" x14ac:dyDescent="0.25">
      <c r="A38" s="197"/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</row>
    <row r="41" spans="1:15" x14ac:dyDescent="0.25">
      <c r="A41" s="195"/>
      <c r="B41" s="194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CE8B-FD3C-4848-97CA-4ED9A1D29190}">
  <dimension ref="A2:P49"/>
  <sheetViews>
    <sheetView showGridLines="0" zoomScaleNormal="100" workbookViewId="0">
      <selection activeCell="V5" sqref="V5"/>
    </sheetView>
  </sheetViews>
  <sheetFormatPr defaultColWidth="9.109375" defaultRowHeight="13.8" x14ac:dyDescent="0.25"/>
  <cols>
    <col min="1" max="1" width="29.88671875" style="192" customWidth="1"/>
    <col min="2" max="2" width="7.44140625" style="193" customWidth="1"/>
    <col min="3" max="4" width="7.5546875" style="193" customWidth="1"/>
    <col min="5" max="5" width="8" style="193" customWidth="1"/>
    <col min="6" max="6" width="8.33203125" style="193" customWidth="1"/>
    <col min="7" max="7" width="8.5546875" style="192" customWidth="1"/>
    <col min="8" max="8" width="8.33203125" style="192" customWidth="1"/>
    <col min="9" max="9" width="8.88671875" style="192" customWidth="1"/>
    <col min="10" max="16384" width="9.109375" style="192"/>
  </cols>
  <sheetData>
    <row r="2" spans="1:14" ht="14.4" thickBot="1" x14ac:dyDescent="0.3">
      <c r="A2" s="398" t="s">
        <v>131</v>
      </c>
      <c r="B2" s="398"/>
      <c r="C2" s="398"/>
      <c r="D2" s="398"/>
      <c r="E2" s="398"/>
      <c r="F2" s="398"/>
      <c r="G2" s="398"/>
      <c r="H2" s="398"/>
      <c r="I2" s="398"/>
    </row>
    <row r="3" spans="1:14" ht="15" customHeight="1" thickBot="1" x14ac:dyDescent="0.3">
      <c r="A3" s="292"/>
      <c r="B3" s="291" t="s">
        <v>91</v>
      </c>
      <c r="C3" s="291" t="s">
        <v>90</v>
      </c>
      <c r="D3" s="291" t="s">
        <v>89</v>
      </c>
      <c r="E3" s="336" t="s">
        <v>88</v>
      </c>
      <c r="F3" s="335" t="s">
        <v>105</v>
      </c>
      <c r="G3" s="334" t="s">
        <v>137</v>
      </c>
      <c r="H3" s="403" t="s">
        <v>138</v>
      </c>
      <c r="I3" s="404"/>
    </row>
    <row r="4" spans="1:14" x14ac:dyDescent="0.25">
      <c r="A4" s="210" t="s">
        <v>130</v>
      </c>
      <c r="B4" s="333">
        <v>330</v>
      </c>
      <c r="C4" s="333">
        <v>297</v>
      </c>
      <c r="D4" s="333">
        <v>300</v>
      </c>
      <c r="E4" s="332">
        <v>373</v>
      </c>
      <c r="F4" s="331">
        <v>335</v>
      </c>
      <c r="G4" s="330">
        <v>422</v>
      </c>
      <c r="H4" s="329">
        <v>346</v>
      </c>
      <c r="I4" s="328">
        <f>(G4-H4)/H4</f>
        <v>0.21965317919075145</v>
      </c>
    </row>
    <row r="5" spans="1:14" x14ac:dyDescent="0.25">
      <c r="A5" s="210"/>
      <c r="B5" s="213"/>
      <c r="C5" s="211"/>
      <c r="D5" s="211"/>
      <c r="E5" s="211"/>
      <c r="F5" s="321"/>
      <c r="G5" s="325"/>
      <c r="H5" s="324"/>
      <c r="I5" s="222"/>
    </row>
    <row r="6" spans="1:14" x14ac:dyDescent="0.25">
      <c r="A6" s="210" t="s">
        <v>129</v>
      </c>
      <c r="B6" s="213">
        <v>442</v>
      </c>
      <c r="C6" s="211">
        <v>454</v>
      </c>
      <c r="D6" s="211">
        <v>435</v>
      </c>
      <c r="E6" s="258">
        <v>432</v>
      </c>
      <c r="F6" s="262">
        <v>466</v>
      </c>
      <c r="G6" s="325">
        <f>G8+G12+G14</f>
        <v>462</v>
      </c>
      <c r="H6" s="327">
        <f>+H8+H12+H14</f>
        <v>465</v>
      </c>
      <c r="I6" s="322">
        <f>(G6-H6)/H6</f>
        <v>-6.4516129032258064E-3</v>
      </c>
    </row>
    <row r="7" spans="1:14" x14ac:dyDescent="0.25">
      <c r="A7" s="210"/>
      <c r="B7" s="213"/>
      <c r="C7" s="211"/>
      <c r="D7" s="211"/>
      <c r="E7" s="258"/>
      <c r="F7" s="262"/>
      <c r="G7" s="320"/>
      <c r="H7" s="326"/>
      <c r="I7" s="222"/>
      <c r="K7" s="195"/>
    </row>
    <row r="8" spans="1:14" x14ac:dyDescent="0.25">
      <c r="A8" s="210" t="s">
        <v>119</v>
      </c>
      <c r="B8" s="213">
        <v>222</v>
      </c>
      <c r="C8" s="211">
        <v>200</v>
      </c>
      <c r="D8" s="211">
        <v>189</v>
      </c>
      <c r="E8" s="211">
        <v>189</v>
      </c>
      <c r="F8" s="321">
        <v>205</v>
      </c>
      <c r="G8" s="325">
        <f>SUM(G9:G10)</f>
        <v>211</v>
      </c>
      <c r="H8" s="324">
        <f>SUM(H9:H10)</f>
        <v>224</v>
      </c>
      <c r="I8" s="209">
        <f>(G8-H8)/H8</f>
        <v>-5.8035714285714288E-2</v>
      </c>
      <c r="K8" s="195"/>
    </row>
    <row r="9" spans="1:14" x14ac:dyDescent="0.25">
      <c r="A9" s="210" t="s">
        <v>124</v>
      </c>
      <c r="B9" s="317">
        <v>207</v>
      </c>
      <c r="C9" s="316">
        <v>178</v>
      </c>
      <c r="D9" s="316">
        <v>181</v>
      </c>
      <c r="E9" s="316">
        <v>177</v>
      </c>
      <c r="F9" s="315">
        <v>192</v>
      </c>
      <c r="G9" s="314">
        <v>199</v>
      </c>
      <c r="H9" s="323">
        <v>210</v>
      </c>
      <c r="I9" s="322">
        <f>(G9-H9)/H9</f>
        <v>-5.2380952380952382E-2</v>
      </c>
    </row>
    <row r="10" spans="1:14" x14ac:dyDescent="0.25">
      <c r="A10" s="210" t="s">
        <v>117</v>
      </c>
      <c r="B10" s="317">
        <v>15</v>
      </c>
      <c r="C10" s="316">
        <v>22</v>
      </c>
      <c r="D10" s="316">
        <v>8</v>
      </c>
      <c r="E10" s="316">
        <v>12</v>
      </c>
      <c r="F10" s="315">
        <v>13</v>
      </c>
      <c r="G10" s="314">
        <v>12</v>
      </c>
      <c r="H10" s="323">
        <v>14</v>
      </c>
      <c r="I10" s="322">
        <f>(G10-H10)/H10</f>
        <v>-0.14285714285714285</v>
      </c>
      <c r="M10" s="195"/>
      <c r="N10" s="195"/>
    </row>
    <row r="11" spans="1:14" x14ac:dyDescent="0.25">
      <c r="A11" s="210"/>
      <c r="B11" s="213"/>
      <c r="C11" s="211"/>
      <c r="D11" s="211"/>
      <c r="E11" s="211"/>
      <c r="F11" s="321"/>
      <c r="G11" s="320"/>
      <c r="H11" s="319"/>
      <c r="I11" s="318"/>
      <c r="N11" s="195"/>
    </row>
    <row r="12" spans="1:14" x14ac:dyDescent="0.25">
      <c r="A12" s="210" t="s">
        <v>128</v>
      </c>
      <c r="B12" s="317">
        <v>190</v>
      </c>
      <c r="C12" s="316">
        <v>232</v>
      </c>
      <c r="D12" s="316">
        <v>213</v>
      </c>
      <c r="E12" s="316">
        <v>217</v>
      </c>
      <c r="F12" s="315">
        <v>228</v>
      </c>
      <c r="G12" s="314">
        <v>217</v>
      </c>
      <c r="H12" s="313">
        <v>224</v>
      </c>
      <c r="I12" s="209">
        <f>(G12-H12)/H12</f>
        <v>-3.125E-2</v>
      </c>
    </row>
    <row r="13" spans="1:14" x14ac:dyDescent="0.25">
      <c r="A13" s="210"/>
      <c r="B13" s="317"/>
      <c r="C13" s="316"/>
      <c r="D13" s="316"/>
      <c r="E13" s="316"/>
      <c r="F13" s="315"/>
      <c r="G13" s="314"/>
      <c r="H13" s="313"/>
      <c r="I13" s="209"/>
    </row>
    <row r="14" spans="1:14" ht="14.4" thickBot="1" x14ac:dyDescent="0.3">
      <c r="A14" s="203" t="s">
        <v>127</v>
      </c>
      <c r="B14" s="312">
        <v>30</v>
      </c>
      <c r="C14" s="311">
        <v>22</v>
      </c>
      <c r="D14" s="311">
        <v>33</v>
      </c>
      <c r="E14" s="311">
        <v>26</v>
      </c>
      <c r="F14" s="310">
        <v>33</v>
      </c>
      <c r="G14" s="309">
        <v>34</v>
      </c>
      <c r="H14" s="308">
        <v>17</v>
      </c>
      <c r="I14" s="307">
        <f>(G14-H14)/H14</f>
        <v>1</v>
      </c>
    </row>
    <row r="15" spans="1:14" x14ac:dyDescent="0.25">
      <c r="A15" s="197"/>
      <c r="B15" s="196"/>
      <c r="C15" s="196"/>
      <c r="D15" s="196"/>
      <c r="E15" s="196"/>
      <c r="F15" s="196"/>
      <c r="G15" s="197"/>
      <c r="H15" s="197"/>
      <c r="I15" s="197"/>
    </row>
    <row r="16" spans="1:14" x14ac:dyDescent="0.25">
      <c r="A16" s="197"/>
      <c r="B16" s="196"/>
      <c r="C16" s="196"/>
      <c r="D16" s="196"/>
      <c r="E16" s="196"/>
      <c r="F16" s="196"/>
      <c r="G16" s="197"/>
      <c r="H16" s="197"/>
      <c r="I16" s="197"/>
    </row>
    <row r="17" spans="1:16" x14ac:dyDescent="0.25">
      <c r="A17" s="305" t="s">
        <v>126</v>
      </c>
      <c r="B17" s="306"/>
      <c r="C17" s="306"/>
      <c r="D17" s="306"/>
      <c r="E17" s="306"/>
      <c r="F17" s="306"/>
      <c r="G17" s="305"/>
      <c r="H17" s="197"/>
      <c r="I17" s="197"/>
    </row>
    <row r="18" spans="1:16" x14ac:dyDescent="0.25">
      <c r="A18" s="197"/>
      <c r="B18" s="196"/>
      <c r="C18" s="196"/>
      <c r="D18" s="196"/>
      <c r="E18" s="196"/>
      <c r="F18" s="196"/>
      <c r="G18" s="197"/>
      <c r="H18" s="197"/>
      <c r="I18" s="197"/>
    </row>
    <row r="19" spans="1:16" x14ac:dyDescent="0.25">
      <c r="A19" s="197"/>
      <c r="B19" s="196"/>
      <c r="C19" s="196"/>
      <c r="D19" s="196"/>
      <c r="E19" s="196"/>
      <c r="F19" s="196"/>
      <c r="G19" s="197"/>
      <c r="H19" s="197"/>
      <c r="I19" s="197"/>
    </row>
    <row r="20" spans="1:16" s="287" customFormat="1" ht="14.4" thickBot="1" x14ac:dyDescent="0.3">
      <c r="A20" s="405" t="s">
        <v>125</v>
      </c>
      <c r="B20" s="405"/>
      <c r="C20" s="405"/>
      <c r="D20" s="405"/>
      <c r="E20" s="405"/>
      <c r="F20" s="405"/>
      <c r="H20" s="304"/>
      <c r="I20" s="304"/>
      <c r="J20" s="304"/>
      <c r="K20" s="304"/>
      <c r="L20" s="304"/>
      <c r="M20" s="304"/>
      <c r="N20" s="304"/>
      <c r="O20" s="304"/>
      <c r="P20" s="304"/>
    </row>
    <row r="21" spans="1:16" x14ac:dyDescent="0.25">
      <c r="A21" s="303"/>
      <c r="B21" s="302">
        <v>2021</v>
      </c>
      <c r="C21" s="302">
        <v>2022</v>
      </c>
      <c r="D21" s="302">
        <v>2023</v>
      </c>
      <c r="E21" s="301">
        <v>2024</v>
      </c>
      <c r="F21" s="301">
        <v>2025</v>
      </c>
    </row>
    <row r="22" spans="1:16" x14ac:dyDescent="0.25">
      <c r="A22" s="300" t="s">
        <v>121</v>
      </c>
      <c r="B22" s="207">
        <v>4133</v>
      </c>
      <c r="C22" s="207">
        <v>5190</v>
      </c>
      <c r="D22" s="299">
        <v>5551</v>
      </c>
      <c r="E22" s="284">
        <v>4621</v>
      </c>
      <c r="F22" s="284">
        <v>5059</v>
      </c>
    </row>
    <row r="23" spans="1:16" x14ac:dyDescent="0.25">
      <c r="A23" s="298"/>
      <c r="B23" s="207"/>
      <c r="C23" s="207"/>
      <c r="D23" s="207"/>
      <c r="E23" s="284"/>
      <c r="F23" s="284"/>
    </row>
    <row r="24" spans="1:16" x14ac:dyDescent="0.25">
      <c r="A24" s="297" t="s">
        <v>120</v>
      </c>
      <c r="B24" s="207">
        <f>SUM(B26+B30+B32)</f>
        <v>8592</v>
      </c>
      <c r="C24" s="207">
        <f>SUM(C26+C30+C32)</f>
        <v>5491</v>
      </c>
      <c r="D24" s="207">
        <f>SUM(D26+D30+D32)</f>
        <v>4434</v>
      </c>
      <c r="E24" s="284">
        <f>SUM(E26+E30+E32)</f>
        <v>5702</v>
      </c>
      <c r="F24" s="284">
        <f>SUM(F26+F30+F32)</f>
        <v>5803</v>
      </c>
    </row>
    <row r="25" spans="1:16" x14ac:dyDescent="0.25">
      <c r="A25" s="298"/>
      <c r="B25" s="207"/>
      <c r="C25" s="207"/>
      <c r="D25" s="207"/>
      <c r="E25" s="284"/>
      <c r="F25" s="284"/>
    </row>
    <row r="26" spans="1:16" x14ac:dyDescent="0.25">
      <c r="A26" s="298" t="s">
        <v>119</v>
      </c>
      <c r="B26" s="207">
        <f>SUM(B27:B28)</f>
        <v>1810</v>
      </c>
      <c r="C26" s="207">
        <f>SUM(C27:C28)</f>
        <v>1605</v>
      </c>
      <c r="D26" s="207">
        <f>SUM(D27:D28)</f>
        <v>2125</v>
      </c>
      <c r="E26" s="284">
        <f>SUM(E27:E28)</f>
        <v>2296</v>
      </c>
      <c r="F26" s="284">
        <f>SUM(F27:F28)</f>
        <v>2536</v>
      </c>
    </row>
    <row r="27" spans="1:16" x14ac:dyDescent="0.25">
      <c r="A27" s="298" t="s">
        <v>124</v>
      </c>
      <c r="B27" s="207">
        <v>1705</v>
      </c>
      <c r="C27" s="207">
        <v>1506</v>
      </c>
      <c r="D27" s="207">
        <v>2032</v>
      </c>
      <c r="E27" s="284">
        <v>2177</v>
      </c>
      <c r="F27" s="284">
        <v>2379</v>
      </c>
    </row>
    <row r="28" spans="1:16" x14ac:dyDescent="0.25">
      <c r="A28" s="298" t="s">
        <v>117</v>
      </c>
      <c r="B28" s="207">
        <v>105</v>
      </c>
      <c r="C28" s="207">
        <v>99</v>
      </c>
      <c r="D28" s="207">
        <v>93</v>
      </c>
      <c r="E28" s="284">
        <v>119</v>
      </c>
      <c r="F28" s="284">
        <v>157</v>
      </c>
    </row>
    <row r="29" spans="1:16" x14ac:dyDescent="0.25">
      <c r="A29" s="298"/>
      <c r="B29" s="207"/>
      <c r="C29" s="207"/>
      <c r="D29" s="207"/>
      <c r="E29" s="284"/>
      <c r="F29" s="284"/>
    </row>
    <row r="30" spans="1:16" x14ac:dyDescent="0.25">
      <c r="A30" s="297" t="s">
        <v>116</v>
      </c>
      <c r="B30" s="207">
        <v>6059</v>
      </c>
      <c r="C30" s="207">
        <v>3147</v>
      </c>
      <c r="D30" s="207">
        <v>1601</v>
      </c>
      <c r="E30" s="284">
        <v>2877</v>
      </c>
      <c r="F30" s="284">
        <v>2887</v>
      </c>
    </row>
    <row r="31" spans="1:16" x14ac:dyDescent="0.25">
      <c r="A31" s="296"/>
      <c r="B31" s="295"/>
      <c r="C31" s="295"/>
      <c r="D31" s="295"/>
      <c r="E31" s="284"/>
      <c r="F31" s="284"/>
    </row>
    <row r="32" spans="1:16" ht="14.4" thickBot="1" x14ac:dyDescent="0.3">
      <c r="A32" s="294" t="s">
        <v>123</v>
      </c>
      <c r="B32" s="293">
        <v>723</v>
      </c>
      <c r="C32" s="293">
        <v>739</v>
      </c>
      <c r="D32" s="293">
        <v>708</v>
      </c>
      <c r="E32" s="281">
        <v>529</v>
      </c>
      <c r="F32" s="281">
        <v>380</v>
      </c>
    </row>
    <row r="33" spans="1:13" x14ac:dyDescent="0.25">
      <c r="A33" s="195"/>
      <c r="B33" s="194"/>
      <c r="C33" s="194"/>
      <c r="D33" s="194"/>
      <c r="E33" s="194"/>
      <c r="F33" s="194"/>
    </row>
    <row r="34" spans="1:13" x14ac:dyDescent="0.25">
      <c r="A34" s="195"/>
      <c r="B34" s="194"/>
      <c r="C34" s="194"/>
      <c r="D34" s="194"/>
      <c r="E34" s="194"/>
      <c r="F34" s="194"/>
    </row>
    <row r="37" spans="1:13" ht="14.4" thickBot="1" x14ac:dyDescent="0.3">
      <c r="A37" s="398" t="s">
        <v>122</v>
      </c>
      <c r="B37" s="398"/>
      <c r="C37" s="398"/>
      <c r="D37" s="398"/>
      <c r="E37" s="398"/>
      <c r="F37" s="398"/>
    </row>
    <row r="38" spans="1:13" x14ac:dyDescent="0.25">
      <c r="A38" s="292"/>
      <c r="B38" s="291">
        <v>2020</v>
      </c>
      <c r="C38" s="291">
        <v>2021</v>
      </c>
      <c r="D38" s="291">
        <v>2022</v>
      </c>
      <c r="E38" s="290">
        <v>2023</v>
      </c>
      <c r="F38" s="290">
        <v>2024</v>
      </c>
    </row>
    <row r="39" spans="1:13" x14ac:dyDescent="0.25">
      <c r="A39" s="210" t="s">
        <v>121</v>
      </c>
      <c r="B39" s="289">
        <v>3997</v>
      </c>
      <c r="C39" s="289">
        <v>4581</v>
      </c>
      <c r="D39" s="289">
        <v>5520</v>
      </c>
      <c r="E39" s="288">
        <v>5508</v>
      </c>
      <c r="F39" s="288">
        <v>3729</v>
      </c>
    </row>
    <row r="40" spans="1:13" x14ac:dyDescent="0.25">
      <c r="A40" s="210"/>
      <c r="B40" s="213"/>
      <c r="C40" s="213"/>
      <c r="D40" s="213"/>
      <c r="E40" s="284"/>
      <c r="F40" s="284"/>
    </row>
    <row r="41" spans="1:13" x14ac:dyDescent="0.25">
      <c r="A41" s="285" t="s">
        <v>120</v>
      </c>
      <c r="B41" s="213">
        <f>SUM(B43+B47+B49)</f>
        <v>9748</v>
      </c>
      <c r="C41" s="213">
        <f>SUM(C43+C47+C49)</f>
        <v>4798</v>
      </c>
      <c r="D41" s="213">
        <f>SUM(D43+D47+D49)</f>
        <v>5293</v>
      </c>
      <c r="E41" s="284">
        <v>5640</v>
      </c>
      <c r="F41" s="284">
        <f>F43+F47+F49</f>
        <v>5428</v>
      </c>
      <c r="H41" s="286"/>
      <c r="I41" s="286"/>
      <c r="J41" s="286"/>
      <c r="K41" s="286"/>
    </row>
    <row r="42" spans="1:13" x14ac:dyDescent="0.25">
      <c r="A42" s="210"/>
      <c r="B42" s="213"/>
      <c r="C42" s="213"/>
      <c r="D42" s="213"/>
      <c r="E42" s="284"/>
      <c r="F42" s="284"/>
    </row>
    <row r="43" spans="1:13" x14ac:dyDescent="0.25">
      <c r="A43" s="210" t="s">
        <v>119</v>
      </c>
      <c r="B43" s="213">
        <f>SUM(B44:B45)</f>
        <v>2554</v>
      </c>
      <c r="C43" s="213">
        <f>SUM(C44:C45)</f>
        <v>1399</v>
      </c>
      <c r="D43" s="213">
        <f>SUM(D44:D45)</f>
        <v>1825</v>
      </c>
      <c r="E43" s="284">
        <f>SUM(E44:E45)</f>
        <v>2240</v>
      </c>
      <c r="F43" s="284">
        <f>SUM(F44:F45)</f>
        <v>2323</v>
      </c>
      <c r="H43" s="287"/>
      <c r="I43" s="287"/>
      <c r="J43" s="287"/>
      <c r="K43" s="287"/>
      <c r="L43" s="287"/>
      <c r="M43" s="287"/>
    </row>
    <row r="44" spans="1:13" x14ac:dyDescent="0.25">
      <c r="A44" s="210" t="s">
        <v>118</v>
      </c>
      <c r="B44" s="213">
        <v>2402</v>
      </c>
      <c r="C44" s="213">
        <v>1310</v>
      </c>
      <c r="D44" s="213">
        <v>1721</v>
      </c>
      <c r="E44" s="284">
        <v>2148</v>
      </c>
      <c r="F44" s="284">
        <v>2202</v>
      </c>
      <c r="H44" s="287"/>
      <c r="I44" s="287"/>
      <c r="J44" s="287"/>
      <c r="K44" s="287"/>
      <c r="L44" s="287"/>
    </row>
    <row r="45" spans="1:13" x14ac:dyDescent="0.25">
      <c r="A45" s="210" t="s">
        <v>117</v>
      </c>
      <c r="B45" s="213">
        <v>152</v>
      </c>
      <c r="C45" s="213">
        <v>89</v>
      </c>
      <c r="D45" s="213">
        <v>104</v>
      </c>
      <c r="E45" s="284">
        <v>92</v>
      </c>
      <c r="F45" s="284">
        <v>121</v>
      </c>
      <c r="H45" s="286"/>
      <c r="I45" s="286"/>
      <c r="J45" s="286"/>
      <c r="K45" s="286"/>
      <c r="L45" s="286"/>
      <c r="M45" s="286"/>
    </row>
    <row r="46" spans="1:13" x14ac:dyDescent="0.25">
      <c r="A46" s="210"/>
      <c r="B46" s="213"/>
      <c r="C46" s="213"/>
      <c r="D46" s="213"/>
      <c r="E46" s="284"/>
      <c r="F46" s="284"/>
    </row>
    <row r="47" spans="1:13" x14ac:dyDescent="0.25">
      <c r="A47" s="285" t="s">
        <v>116</v>
      </c>
      <c r="B47" s="213">
        <v>6330</v>
      </c>
      <c r="C47" s="213">
        <v>2725</v>
      </c>
      <c r="D47" s="213">
        <v>2683</v>
      </c>
      <c r="E47" s="284">
        <v>2698</v>
      </c>
      <c r="F47" s="284">
        <v>2763</v>
      </c>
    </row>
    <row r="48" spans="1:13" x14ac:dyDescent="0.25">
      <c r="A48" s="210"/>
      <c r="B48" s="213"/>
      <c r="C48" s="213"/>
      <c r="D48" s="213"/>
      <c r="E48" s="284"/>
      <c r="F48" s="284"/>
    </row>
    <row r="49" spans="1:6" ht="14.4" thickBot="1" x14ac:dyDescent="0.3">
      <c r="A49" s="283" t="s">
        <v>115</v>
      </c>
      <c r="B49" s="282">
        <v>864</v>
      </c>
      <c r="C49" s="282">
        <v>674</v>
      </c>
      <c r="D49" s="282">
        <v>785</v>
      </c>
      <c r="E49" s="281">
        <v>702</v>
      </c>
      <c r="F49" s="281">
        <v>342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70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Patt Ferrari</cp:lastModifiedBy>
  <dcterms:created xsi:type="dcterms:W3CDTF">2025-11-03T13:54:08Z</dcterms:created>
  <dcterms:modified xsi:type="dcterms:W3CDTF">2025-11-20T14:50:33Z</dcterms:modified>
</cp:coreProperties>
</file>