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5\c8252\"/>
    </mc:Choice>
  </mc:AlternateContent>
  <xr:revisionPtr revIDLastSave="0" documentId="8_{4EF5412D-EE89-4EF3-ACFB-E3E598137E28}" xr6:coauthVersionLast="47" xr6:coauthVersionMax="47" xr10:uidLastSave="{00000000-0000-0000-0000-000000000000}"/>
  <bookViews>
    <workbookView xWindow="1416" yWindow="1068" windowWidth="21624" windowHeight="11892" xr2:uid="{783A8523-84AB-4F24-B706-3363653178A2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E43" i="5" l="1"/>
  <c r="E41" i="5" s="1"/>
  <c r="D43" i="5"/>
  <c r="C43" i="5"/>
  <c r="C41" i="5" s="1"/>
  <c r="B43" i="5"/>
  <c r="B41" i="5" s="1"/>
  <c r="F34" i="4" l="1"/>
  <c r="F33" i="4"/>
  <c r="F31" i="4"/>
  <c r="F30" i="4"/>
  <c r="F27" i="4" s="1"/>
  <c r="F29" i="4"/>
  <c r="H5" i="4"/>
  <c r="F8" i="5" l="1"/>
  <c r="F6" i="5" s="1"/>
  <c r="G7" i="4"/>
  <c r="I7" i="4" s="1"/>
  <c r="G5" i="4"/>
  <c r="G18" i="2" s="1"/>
  <c r="I4" i="5"/>
  <c r="H24" i="2" s="1"/>
  <c r="I24" i="2" s="1"/>
  <c r="G8" i="5"/>
  <c r="G6" i="5" s="1"/>
  <c r="G36" i="2" s="1"/>
  <c r="H8" i="5"/>
  <c r="H6" i="5" s="1"/>
  <c r="E36" i="2" s="1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B26" i="5"/>
  <c r="B24" i="5" s="1"/>
  <c r="C26" i="5"/>
  <c r="C24" i="5" s="1"/>
  <c r="D26" i="5"/>
  <c r="D24" i="5" s="1"/>
  <c r="E26" i="5"/>
  <c r="E24" i="5" s="1"/>
  <c r="F26" i="5"/>
  <c r="F24" i="5" s="1"/>
  <c r="F43" i="5"/>
  <c r="F41" i="5" s="1"/>
  <c r="J5" i="4"/>
  <c r="K5" i="4"/>
  <c r="L5" i="4"/>
  <c r="M5" i="4"/>
  <c r="I8" i="4"/>
  <c r="J27" i="4"/>
  <c r="K27" i="4"/>
  <c r="L27" i="4"/>
  <c r="H29" i="4"/>
  <c r="I29" i="4"/>
  <c r="M29" i="4"/>
  <c r="M30" i="4"/>
  <c r="G31" i="4"/>
  <c r="H31" i="4"/>
  <c r="I31" i="4" s="1"/>
  <c r="M31" i="4"/>
  <c r="I32" i="4"/>
  <c r="G33" i="4"/>
  <c r="H33" i="4"/>
  <c r="I33" i="4" s="1"/>
  <c r="M33" i="4"/>
  <c r="G34" i="4"/>
  <c r="H34" i="4"/>
  <c r="I34" i="4" s="1"/>
  <c r="M34" i="4"/>
  <c r="G6" i="3"/>
  <c r="G29" i="4" s="1"/>
  <c r="I7" i="3"/>
  <c r="H15" i="2" s="1"/>
  <c r="I15" i="2" s="1"/>
  <c r="I11" i="3"/>
  <c r="G13" i="3"/>
  <c r="H13" i="3"/>
  <c r="M13" i="3"/>
  <c r="I14" i="3"/>
  <c r="I16" i="3"/>
  <c r="I23" i="3"/>
  <c r="G25" i="3"/>
  <c r="H25" i="3"/>
  <c r="M25" i="3"/>
  <c r="I26" i="3"/>
  <c r="I27" i="3"/>
  <c r="G30" i="3"/>
  <c r="H30" i="3"/>
  <c r="M30" i="3"/>
  <c r="I31" i="3"/>
  <c r="I33" i="3"/>
  <c r="I35" i="3"/>
  <c r="G39" i="3"/>
  <c r="I39" i="3" s="1"/>
  <c r="M39" i="3"/>
  <c r="G43" i="3"/>
  <c r="H43" i="3"/>
  <c r="M43" i="3"/>
  <c r="I44" i="3"/>
  <c r="I45" i="3"/>
  <c r="G49" i="3"/>
  <c r="H49" i="3"/>
  <c r="M49" i="3"/>
  <c r="I50" i="3"/>
  <c r="I54" i="3"/>
  <c r="G57" i="3"/>
  <c r="G30" i="4" s="1"/>
  <c r="H57" i="3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G14" i="2"/>
  <c r="E15" i="2"/>
  <c r="G15" i="2"/>
  <c r="G16" i="2"/>
  <c r="E18" i="2"/>
  <c r="E24" i="2"/>
  <c r="G24" i="2"/>
  <c r="E31" i="2"/>
  <c r="E32" i="2"/>
  <c r="G32" i="2"/>
  <c r="E33" i="2"/>
  <c r="E34" i="2"/>
  <c r="G34" i="2"/>
  <c r="E35" i="2"/>
  <c r="G35" i="2"/>
  <c r="M9" i="3" l="1"/>
  <c r="M27" i="4"/>
  <c r="G33" i="2"/>
  <c r="I49" i="3"/>
  <c r="I43" i="3"/>
  <c r="G27" i="4"/>
  <c r="G9" i="3"/>
  <c r="G5" i="3" s="1"/>
  <c r="I57" i="3"/>
  <c r="I8" i="5"/>
  <c r="H33" i="2" s="1"/>
  <c r="I33" i="2" s="1"/>
  <c r="H30" i="4"/>
  <c r="I30" i="4" s="1"/>
  <c r="H9" i="3"/>
  <c r="H5" i="3" s="1"/>
  <c r="E13" i="2" s="1"/>
  <c r="I25" i="3"/>
  <c r="I30" i="3"/>
  <c r="I13" i="3"/>
  <c r="I5" i="4"/>
  <c r="H18" i="2" s="1"/>
  <c r="I18" i="2" s="1"/>
  <c r="I6" i="5"/>
  <c r="H36" i="2" s="1"/>
  <c r="I36" i="2" s="1"/>
  <c r="M5" i="3"/>
  <c r="G17" i="2" l="1"/>
  <c r="H27" i="4"/>
  <c r="I27" i="4" s="1"/>
  <c r="I9" i="3"/>
  <c r="H17" i="2" s="1"/>
  <c r="I17" i="2" s="1"/>
  <c r="E17" i="2"/>
  <c r="G13" i="2"/>
  <c r="I5" i="3"/>
  <c r="H13" i="2" s="1"/>
  <c r="I13" i="2" s="1"/>
</calcChain>
</file>

<file path=xl/sharedStrings.xml><?xml version="1.0" encoding="utf-8"?>
<sst xmlns="http://schemas.openxmlformats.org/spreadsheetml/2006/main" count="191" uniqueCount="142">
  <si>
    <t>Office of Compliance and Stratigic Planning</t>
  </si>
  <si>
    <t xml:space="preserve">     and Releases Report. </t>
  </si>
  <si>
    <t xml:space="preserve">e/  TPV PILOT PROGRAM includes IPs with potential NJSPB violations who are awaiting hearing, as of the November 2024 IP Admissions 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</si>
  <si>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</si>
  <si>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</si>
  <si>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</si>
  <si>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</si>
  <si>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</si>
  <si>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</si>
  <si>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</si>
  <si>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</si>
  <si>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</si>
  <si>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</si>
  <si>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</si>
  <si>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</si>
  <si>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</si>
  <si>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</si>
  <si>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</si>
  <si>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</si>
  <si>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</si>
  <si>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</si>
  <si>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</si>
  <si>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</si>
  <si>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</si>
  <si>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</si>
  <si>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</si>
  <si>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</si>
  <si>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</si>
  <si>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TPV Pilot Program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</si>
  <si>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</si>
  <si>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</si>
  <si>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</si>
  <si>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</si>
  <si>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</si>
  <si>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</si>
  <si>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</si>
  <si>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</si>
  <si>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</si>
  <si>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</si>
  <si>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</si>
  <si>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</si>
  <si>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</si>
  <si>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</si>
  <si>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</si>
  <si>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</si>
  <si>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</si>
  <si>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</si>
  <si>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</si>
  <si>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</si>
  <si>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</si>
  <si>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</si>
  <si>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</si>
  <si>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</si>
  <si>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</si>
  <si>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</si>
  <si>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</si>
  <si>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</si>
  <si>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</si>
  <si>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</si>
  <si>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</si>
  <si>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</si>
  <si>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</si>
  <si>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</si>
  <si>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</si>
  <si>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</si>
  <si>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</si>
  <si>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</si>
  <si>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</si>
  <si>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</si>
  <si>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</si>
  <si>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</si>
  <si>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</si>
  <si>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</si>
  <si>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</si>
  <si>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</si>
  <si>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</si>
  <si>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</si>
  <si>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</si>
  <si>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</si>
  <si>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</si>
  <si>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</si>
  <si>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</si>
  <si>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</si>
  <si>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</si>
  <si>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TPV Pilot Program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</si>
  <si>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</si>
  <si>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</si>
  <si>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Nov</t>
  </si>
  <si>
    <t>Oct</t>
  </si>
  <si>
    <t>Sept</t>
  </si>
  <si>
    <t>Aug</t>
  </si>
  <si>
    <t>Jul</t>
  </si>
  <si>
    <t>By Fiscal Year - (06/30/XX)</t>
  </si>
  <si>
    <t>By Percent Change</t>
  </si>
  <si>
    <t>By Month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</si>
  <si>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</si>
  <si>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</si>
  <si>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</si>
  <si>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</si>
  <si>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</si>
  <si>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</si>
  <si>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</si>
  <si>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</si>
  <si>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</si>
  <si>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</si>
  <si>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Sep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</si>
  <si>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</si>
  <si>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</si>
  <si>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</si>
  <si>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</si>
  <si>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</si>
  <si>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</si>
  <si>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</si>
  <si>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</si>
  <si>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</si>
  <si>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</si>
  <si>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</si>
  <si>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</si>
  <si>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</si>
  <si>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</si>
  <si>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</si>
  <si>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</si>
  <si>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</si>
  <si>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</si>
  <si>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</si>
  <si>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</si>
  <si>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</si>
  <si>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</si>
  <si>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</si>
  <si>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</si>
  <si>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</t>
  </si>
  <si>
    <t>DECEMBER 2025</t>
  </si>
  <si>
    <t>INCARCERATED PERSONS COUNTS ON DECEMBER 31ST</t>
  </si>
  <si>
    <t>RELEASES DURING DECEMBER</t>
  </si>
  <si>
    <t>Data reflects counts of Admissions and Releases on December 31, 2025</t>
  </si>
  <si>
    <t>Dec</t>
  </si>
  <si>
    <t>Dec 2024 % Change</t>
  </si>
  <si>
    <t>Dec 2024</t>
  </si>
  <si>
    <t>Dec  2024 % Change</t>
  </si>
  <si>
    <t xml:space="preserve">   </t>
  </si>
  <si>
    <t>ADMISSIONS AND RELEASES BY CALENDAR YEAR (2021 - 2025)</t>
  </si>
  <si>
    <t>ADMISSIONS DURING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</si>
</sst>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81">
    <border>
      <left/>
      <right/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87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37" fontId="2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37" fontId="3" fillId="2" borderId="0" xfId="1" applyNumberFormat="1" applyFont="1" applyFill="1"/>
    <xf numFmtId="37" fontId="3" fillId="2" borderId="0" xfId="1" applyNumberFormat="1" applyFont="1" applyFill="1" applyAlignment="1">
      <alignment horizontal="centerContinuous"/>
    </xf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164" fontId="8" fillId="0" borderId="0" xfId="1" applyNumberFormat="1" applyFont="1" applyAlignment="1">
      <alignment horizontal="left"/>
    </xf>
    <xf numFmtId="164" fontId="9" fillId="0" borderId="4" xfId="1" applyNumberFormat="1" applyFont="1" applyBorder="1"/>
    <xf numFmtId="0" fontId="7" fillId="0" borderId="0" xfId="1" applyFont="1" applyAlignment="1">
      <alignment horizontal="center"/>
    </xf>
    <xf numFmtId="164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37" fontId="8" fillId="0" borderId="0" xfId="1" applyNumberFormat="1" applyFont="1"/>
    <xf numFmtId="37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" fillId="0" borderId="6" xfId="1" applyBorder="1"/>
    <xf numFmtId="37" fontId="5" fillId="0" borderId="0" xfId="1" applyNumberFormat="1" applyFont="1" applyAlignment="1">
      <alignment horizontal="center"/>
    </xf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0" fontId="10" fillId="2" borderId="0" xfId="1" applyFont="1" applyFill="1" applyAlignment="1">
      <alignment horizontal="center" wrapText="1"/>
    </xf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0" fontId="10" fillId="0" borderId="0" xfId="1" applyFont="1" applyAlignment="1">
      <alignment horizontal="center" wrapText="1"/>
    </xf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7" xfId="1" applyNumberFormat="1" applyFont="1" applyFill="1" applyBorder="1" applyAlignment="1">
      <alignment horizontal="centerContinuous"/>
    </xf>
    <xf numFmtId="164" fontId="3" fillId="2" borderId="8" xfId="1" applyNumberFormat="1" applyFont="1" applyFill="1" applyBorder="1" applyAlignment="1">
      <alignment horizontal="centerContinuous"/>
    </xf>
    <xf numFmtId="164" fontId="13" fillId="2" borderId="9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3" fillId="2" borderId="14" xfId="1" applyNumberFormat="1" applyFont="1" applyFill="1" applyBorder="1" applyAlignment="1">
      <alignment horizontal="centerContinuous"/>
    </xf>
    <xf numFmtId="164" fontId="8" fillId="2" borderId="15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6" xfId="1" applyFont="1" applyBorder="1"/>
    <xf numFmtId="0" fontId="2" fillId="4" borderId="17" xfId="0" applyFont="1" applyFill="1" applyBorder="1"/>
    <xf numFmtId="0" fontId="2" fillId="4" borderId="18" xfId="0" applyFont="1" applyFill="1" applyBorder="1"/>
    <xf numFmtId="9" fontId="2" fillId="5" borderId="17" xfId="2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5" borderId="21" xfId="1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23" xfId="2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7" xfId="1" applyFont="1" applyBorder="1"/>
    <xf numFmtId="9" fontId="2" fillId="0" borderId="26" xfId="2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9" fontId="2" fillId="0" borderId="23" xfId="2" applyFont="1" applyBorder="1" applyAlignment="1">
      <alignment horizontal="center"/>
    </xf>
    <xf numFmtId="9" fontId="2" fillId="0" borderId="26" xfId="2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9" fontId="2" fillId="5" borderId="23" xfId="2" applyFont="1" applyFill="1" applyBorder="1" applyAlignment="1">
      <alignment horizontal="center"/>
    </xf>
    <xf numFmtId="0" fontId="2" fillId="5" borderId="25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0" fontId="15" fillId="7" borderId="24" xfId="0" applyFont="1" applyFill="1" applyBorder="1" applyAlignment="1">
      <alignment horizontal="center"/>
    </xf>
    <xf numFmtId="9" fontId="15" fillId="7" borderId="23" xfId="2" applyFont="1" applyFill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7" borderId="28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6" borderId="22" xfId="1" applyFont="1" applyFill="1" applyBorder="1"/>
    <xf numFmtId="0" fontId="14" fillId="5" borderId="25" xfId="1" applyFont="1" applyFill="1" applyBorder="1" applyAlignment="1">
      <alignment horizontal="center"/>
    </xf>
    <xf numFmtId="0" fontId="2" fillId="0" borderId="19" xfId="1" applyFont="1" applyBorder="1"/>
    <xf numFmtId="9" fontId="2" fillId="5" borderId="26" xfId="2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2" fillId="0" borderId="25" xfId="1" applyFont="1" applyBorder="1"/>
    <xf numFmtId="0" fontId="2" fillId="3" borderId="27" xfId="1" applyFont="1" applyFill="1" applyBorder="1"/>
    <xf numFmtId="0" fontId="2" fillId="0" borderId="26" xfId="1" applyFont="1" applyBorder="1" applyAlignment="1">
      <alignment horizontal="center"/>
    </xf>
    <xf numFmtId="0" fontId="14" fillId="0" borderId="27" xfId="1" applyFont="1" applyBorder="1"/>
    <xf numFmtId="9" fontId="15" fillId="7" borderId="26" xfId="2" applyFont="1" applyFill="1" applyBorder="1" applyAlignment="1">
      <alignment horizontal="center"/>
    </xf>
    <xf numFmtId="0" fontId="15" fillId="7" borderId="29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6" borderId="22" xfId="1" applyFont="1" applyFill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14" fillId="3" borderId="0" xfId="1" applyFont="1" applyFill="1"/>
    <xf numFmtId="0" fontId="2" fillId="0" borderId="29" xfId="1" applyFont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8" borderId="22" xfId="1" applyFont="1" applyFill="1" applyBorder="1" applyAlignment="1">
      <alignment horizontal="center"/>
    </xf>
    <xf numFmtId="0" fontId="15" fillId="5" borderId="25" xfId="1" applyFont="1" applyFill="1" applyBorder="1" applyAlignment="1">
      <alignment horizontal="center"/>
    </xf>
    <xf numFmtId="0" fontId="15" fillId="0" borderId="27" xfId="1" applyFont="1" applyBorder="1"/>
    <xf numFmtId="0" fontId="15" fillId="7" borderId="30" xfId="1" applyFont="1" applyFill="1" applyBorder="1" applyAlignment="1">
      <alignment horizontal="center"/>
    </xf>
    <xf numFmtId="0" fontId="16" fillId="7" borderId="25" xfId="1" applyFont="1" applyFill="1" applyBorder="1" applyAlignment="1">
      <alignment horizontal="center"/>
    </xf>
    <xf numFmtId="0" fontId="14" fillId="0" borderId="25" xfId="1" applyFont="1" applyBorder="1"/>
    <xf numFmtId="0" fontId="2" fillId="5" borderId="26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4" fillId="0" borderId="0" xfId="1" applyFont="1" applyAlignment="1">
      <alignment horizontal="left"/>
    </xf>
    <xf numFmtId="0" fontId="15" fillId="6" borderId="31" xfId="1" applyFont="1" applyFill="1" applyBorder="1" applyAlignment="1">
      <alignment horizontal="center"/>
    </xf>
    <xf numFmtId="0" fontId="15" fillId="3" borderId="23" xfId="0" applyFont="1" applyFill="1" applyBorder="1" applyAlignment="1">
      <alignment horizontal="center"/>
    </xf>
    <xf numFmtId="0" fontId="2" fillId="0" borderId="31" xfId="1" applyFont="1" applyBorder="1"/>
    <xf numFmtId="0" fontId="14" fillId="0" borderId="0" xfId="1" applyFont="1" applyAlignment="1">
      <alignment horizontal="right"/>
    </xf>
    <xf numFmtId="0" fontId="15" fillId="0" borderId="23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2" fillId="3" borderId="32" xfId="1" applyFont="1" applyFill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3" borderId="20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9" fontId="15" fillId="3" borderId="17" xfId="2" applyFont="1" applyFill="1" applyBorder="1" applyAlignment="1">
      <alignment horizontal="center"/>
    </xf>
    <xf numFmtId="0" fontId="15" fillId="0" borderId="19" xfId="1" applyFont="1" applyBorder="1" applyAlignment="1">
      <alignment horizontal="center"/>
    </xf>
    <xf numFmtId="0" fontId="15" fillId="0" borderId="33" xfId="1" applyFont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4" xfId="1" applyFont="1" applyBorder="1" applyAlignment="1">
      <alignment horizontal="center"/>
    </xf>
    <xf numFmtId="0" fontId="15" fillId="0" borderId="35" xfId="1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15" fillId="5" borderId="30" xfId="1" applyFont="1" applyFill="1" applyBorder="1" applyAlignment="1">
      <alignment horizontal="center"/>
    </xf>
    <xf numFmtId="0" fontId="15" fillId="5" borderId="27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4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2" fillId="0" borderId="36" xfId="1" applyFont="1" applyBorder="1" applyAlignment="1">
      <alignment horizontal="left" wrapText="1"/>
    </xf>
    <xf numFmtId="0" fontId="15" fillId="0" borderId="26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9" fontId="15" fillId="3" borderId="23" xfId="2" applyFont="1" applyFill="1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2" fillId="0" borderId="37" xfId="1" applyFont="1" applyBorder="1" applyAlignment="1">
      <alignment horizontal="left"/>
    </xf>
    <xf numFmtId="0" fontId="15" fillId="5" borderId="28" xfId="1" applyFont="1" applyFill="1" applyBorder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38" xfId="1" applyFont="1" applyBorder="1" applyAlignment="1">
      <alignment horizontal="center" wrapText="1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0" borderId="40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0" fontId="15" fillId="0" borderId="42" xfId="1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7" borderId="43" xfId="1" applyFont="1" applyFill="1" applyBorder="1" applyAlignment="1">
      <alignment horizontal="center"/>
    </xf>
    <xf numFmtId="0" fontId="15" fillId="7" borderId="44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28" xfId="1" applyFont="1" applyFill="1" applyBorder="1" applyAlignment="1">
      <alignment horizontal="center"/>
    </xf>
    <xf numFmtId="0" fontId="11" fillId="3" borderId="33" xfId="1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9" fontId="11" fillId="0" borderId="17" xfId="2" applyFont="1" applyBorder="1" applyAlignment="1">
      <alignment horizontal="center"/>
    </xf>
    <xf numFmtId="0" fontId="11" fillId="2" borderId="19" xfId="1" applyFont="1" applyFill="1" applyBorder="1" applyAlignment="1">
      <alignment horizontal="center"/>
    </xf>
    <xf numFmtId="0" fontId="11" fillId="9" borderId="33" xfId="1" applyFont="1" applyFill="1" applyBorder="1" applyAlignment="1">
      <alignment horizontal="center"/>
    </xf>
    <xf numFmtId="0" fontId="11" fillId="0" borderId="33" xfId="1" applyFont="1" applyBorder="1" applyAlignment="1">
      <alignment horizontal="center"/>
    </xf>
    <xf numFmtId="0" fontId="11" fillId="10" borderId="33" xfId="1" applyFont="1" applyFill="1" applyBorder="1" applyAlignment="1">
      <alignment horizontal="center"/>
    </xf>
    <xf numFmtId="0" fontId="11" fillId="2" borderId="19" xfId="1" applyFont="1" applyFill="1" applyBorder="1"/>
    <xf numFmtId="0" fontId="11" fillId="3" borderId="28" xfId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9" fontId="11" fillId="2" borderId="23" xfId="2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3" borderId="24" xfId="1" applyFont="1" applyFill="1" applyBorder="1" applyAlignment="1">
      <alignment horizontal="center"/>
    </xf>
    <xf numFmtId="0" fontId="11" fillId="9" borderId="24" xfId="1" applyFont="1" applyFill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10" borderId="24" xfId="1" applyFont="1" applyFill="1" applyBorder="1" applyAlignment="1">
      <alignment horizontal="center"/>
    </xf>
    <xf numFmtId="0" fontId="11" fillId="2" borderId="25" xfId="1" applyFont="1" applyFill="1" applyBorder="1"/>
    <xf numFmtId="0" fontId="11" fillId="0" borderId="0" xfId="0" applyFont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30" xfId="1" applyFont="1" applyBorder="1"/>
    <xf numFmtId="0" fontId="11" fillId="2" borderId="24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left"/>
    </xf>
    <xf numFmtId="0" fontId="11" fillId="2" borderId="23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10" borderId="30" xfId="1" applyFont="1" applyFill="1" applyBorder="1" applyAlignment="1">
      <alignment horizontal="center"/>
    </xf>
    <xf numFmtId="0" fontId="12" fillId="0" borderId="24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3" borderId="25" xfId="1" applyFont="1" applyFill="1" applyBorder="1" applyAlignment="1">
      <alignment horizontal="center"/>
    </xf>
    <xf numFmtId="0" fontId="12" fillId="3" borderId="25" xfId="1" applyFont="1" applyFill="1" applyBorder="1"/>
    <xf numFmtId="0" fontId="12" fillId="2" borderId="51" xfId="0" applyFont="1" applyFill="1" applyBorder="1" applyAlignment="1">
      <alignment horizontal="left"/>
    </xf>
    <xf numFmtId="0" fontId="12" fillId="2" borderId="52" xfId="0" applyFont="1" applyFill="1" applyBorder="1" applyAlignment="1">
      <alignment horizontal="left"/>
    </xf>
    <xf numFmtId="0" fontId="12" fillId="2" borderId="53" xfId="1" applyFont="1" applyFill="1" applyBorder="1" applyAlignment="1">
      <alignment horizontal="center"/>
    </xf>
    <xf numFmtId="0" fontId="12" fillId="2" borderId="54" xfId="1" applyFont="1" applyFill="1" applyBorder="1" applyAlignment="1">
      <alignment horizontal="center"/>
    </xf>
    <xf numFmtId="0" fontId="12" fillId="2" borderId="52" xfId="1" applyFont="1" applyFill="1" applyBorder="1" applyAlignment="1">
      <alignment horizontal="center"/>
    </xf>
    <xf numFmtId="0" fontId="12" fillId="10" borderId="51" xfId="1" applyFont="1" applyFill="1" applyBorder="1" applyAlignment="1">
      <alignment horizontal="center"/>
    </xf>
    <xf numFmtId="0" fontId="12" fillId="10" borderId="24" xfId="1" applyFont="1" applyFill="1" applyBorder="1" applyAlignment="1">
      <alignment horizontal="center"/>
    </xf>
    <xf numFmtId="0" fontId="12" fillId="1" borderId="55" xfId="0" applyFont="1" applyFill="1" applyBorder="1" applyAlignment="1">
      <alignment horizontal="center"/>
    </xf>
    <xf numFmtId="0" fontId="12" fillId="1" borderId="56" xfId="0" applyFont="1" applyFill="1" applyBorder="1" applyAlignment="1">
      <alignment horizontal="center"/>
    </xf>
    <xf numFmtId="0" fontId="12" fillId="1" borderId="57" xfId="0" applyFont="1" applyFill="1" applyBorder="1" applyAlignment="1">
      <alignment horizontal="center"/>
    </xf>
    <xf numFmtId="0" fontId="12" fillId="1" borderId="58" xfId="0" applyFont="1" applyFill="1" applyBorder="1" applyAlignment="1">
      <alignment horizontal="center"/>
    </xf>
    <xf numFmtId="0" fontId="12" fillId="1" borderId="60" xfId="1" applyFont="1" applyFill="1" applyBorder="1" applyAlignment="1">
      <alignment horizontal="center"/>
    </xf>
    <xf numFmtId="0" fontId="12" fillId="11" borderId="58" xfId="1" applyFont="1" applyFill="1" applyBorder="1" applyAlignment="1">
      <alignment horizontal="center"/>
    </xf>
    <xf numFmtId="0" fontId="11" fillId="12" borderId="61" xfId="1" applyFont="1" applyFill="1" applyBorder="1"/>
    <xf numFmtId="0" fontId="11" fillId="12" borderId="64" xfId="1" applyFont="1" applyFill="1" applyBorder="1"/>
    <xf numFmtId="9" fontId="11" fillId="0" borderId="0" xfId="2" applyFont="1" applyBorder="1" applyAlignment="1">
      <alignment horizontal="center"/>
    </xf>
    <xf numFmtId="0" fontId="11" fillId="2" borderId="65" xfId="0" applyFont="1" applyFill="1" applyBorder="1" applyAlignment="1">
      <alignment horizontal="left"/>
    </xf>
    <xf numFmtId="0" fontId="11" fillId="2" borderId="66" xfId="0" applyFont="1" applyFill="1" applyBorder="1" applyAlignment="1">
      <alignment horizontal="left"/>
    </xf>
    <xf numFmtId="9" fontId="11" fillId="2" borderId="67" xfId="2" applyFont="1" applyFill="1" applyBorder="1" applyAlignment="1">
      <alignment horizontal="center"/>
    </xf>
    <xf numFmtId="0" fontId="11" fillId="2" borderId="68" xfId="1" applyFont="1" applyFill="1" applyBorder="1" applyAlignment="1">
      <alignment horizontal="center"/>
    </xf>
    <xf numFmtId="0" fontId="11" fillId="2" borderId="69" xfId="1" applyFont="1" applyFill="1" applyBorder="1" applyAlignment="1">
      <alignment horizontal="center"/>
    </xf>
    <xf numFmtId="0" fontId="11" fillId="2" borderId="66" xfId="1" applyFont="1" applyFill="1" applyBorder="1" applyAlignment="1">
      <alignment horizontal="center"/>
    </xf>
    <xf numFmtId="0" fontId="11" fillId="2" borderId="46" xfId="1" applyFont="1" applyFill="1" applyBorder="1"/>
    <xf numFmtId="0" fontId="11" fillId="2" borderId="23" xfId="0" applyFont="1" applyFill="1" applyBorder="1" applyAlignment="1">
      <alignment horizontal="center"/>
    </xf>
    <xf numFmtId="0" fontId="11" fillId="2" borderId="26" xfId="1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2" borderId="29" xfId="1" applyFont="1" applyFill="1" applyBorder="1"/>
    <xf numFmtId="0" fontId="12" fillId="2" borderId="29" xfId="1" applyFont="1" applyFill="1" applyBorder="1"/>
    <xf numFmtId="0" fontId="11" fillId="2" borderId="23" xfId="0" applyFont="1" applyFill="1" applyBorder="1" applyAlignment="1">
      <alignment horizontal="left"/>
    </xf>
    <xf numFmtId="0" fontId="11" fillId="3" borderId="26" xfId="1" applyFont="1" applyFill="1" applyBorder="1" applyAlignment="1">
      <alignment horizontal="center"/>
    </xf>
    <xf numFmtId="0" fontId="11" fillId="3" borderId="0" xfId="1" applyFont="1" applyFill="1" applyAlignment="1">
      <alignment horizontal="center"/>
    </xf>
    <xf numFmtId="0" fontId="11" fillId="0" borderId="28" xfId="1" applyFont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0" borderId="26" xfId="1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11" fillId="2" borderId="36" xfId="1" applyFont="1" applyFill="1" applyBorder="1"/>
    <xf numFmtId="0" fontId="11" fillId="3" borderId="70" xfId="0" applyFont="1" applyFill="1" applyBorder="1" applyAlignment="1">
      <alignment horizontal="center"/>
    </xf>
    <xf numFmtId="0" fontId="11" fillId="0" borderId="70" xfId="0" applyFont="1" applyBorder="1" applyAlignment="1">
      <alignment horizontal="center"/>
    </xf>
    <xf numFmtId="0" fontId="11" fillId="0" borderId="71" xfId="0" applyFont="1" applyBorder="1" applyAlignment="1">
      <alignment horizontal="center"/>
    </xf>
    <xf numFmtId="9" fontId="11" fillId="0" borderId="70" xfId="2" applyFont="1" applyFill="1" applyBorder="1" applyAlignment="1">
      <alignment horizontal="center"/>
    </xf>
    <xf numFmtId="0" fontId="11" fillId="0" borderId="72" xfId="1" applyFont="1" applyBorder="1" applyAlignment="1">
      <alignment horizontal="center"/>
    </xf>
    <xf numFmtId="0" fontId="11" fillId="3" borderId="58" xfId="1" applyFont="1" applyFill="1" applyBorder="1" applyAlignment="1">
      <alignment horizontal="center"/>
    </xf>
    <xf numFmtId="0" fontId="11" fillId="2" borderId="58" xfId="1" applyFont="1" applyFill="1" applyBorder="1" applyAlignment="1">
      <alignment horizontal="center"/>
    </xf>
    <xf numFmtId="0" fontId="12" fillId="0" borderId="42" xfId="1" applyFont="1" applyBorder="1"/>
    <xf numFmtId="0" fontId="12" fillId="12" borderId="57" xfId="0" applyFont="1" applyFill="1" applyBorder="1" applyAlignment="1">
      <alignment horizontal="center"/>
    </xf>
    <xf numFmtId="0" fontId="12" fillId="12" borderId="58" xfId="0" applyFont="1" applyFill="1" applyBorder="1" applyAlignment="1">
      <alignment horizontal="center"/>
    </xf>
    <xf numFmtId="0" fontId="12" fillId="1" borderId="58" xfId="1" applyFont="1" applyFill="1" applyBorder="1" applyAlignment="1">
      <alignment horizontal="center"/>
    </xf>
    <xf numFmtId="0" fontId="11" fillId="12" borderId="42" xfId="1" applyFont="1" applyFill="1" applyBorder="1"/>
    <xf numFmtId="0" fontId="11" fillId="12" borderId="50" xfId="1" applyFont="1" applyFill="1" applyBorder="1"/>
    <xf numFmtId="0" fontId="11" fillId="3" borderId="17" xfId="0" applyFont="1" applyFill="1" applyBorder="1" applyAlignment="1">
      <alignment horizontal="center"/>
    </xf>
    <xf numFmtId="0" fontId="11" fillId="0" borderId="18" xfId="1" applyFont="1" applyBorder="1" applyAlignment="1">
      <alignment horizontal="center"/>
    </xf>
    <xf numFmtId="0" fontId="12" fillId="0" borderId="19" xfId="1" applyFont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2" fillId="2" borderId="25" xfId="1" applyFont="1" applyFill="1" applyBorder="1" applyAlignment="1">
      <alignment horizontal="center"/>
    </xf>
    <xf numFmtId="0" fontId="11" fillId="3" borderId="0" xfId="1" applyFont="1" applyFill="1"/>
    <xf numFmtId="0" fontId="11" fillId="3" borderId="53" xfId="0" applyFont="1" applyFill="1" applyBorder="1" applyAlignment="1">
      <alignment horizontal="center"/>
    </xf>
    <xf numFmtId="0" fontId="11" fillId="2" borderId="51" xfId="1" applyFont="1" applyFill="1" applyBorder="1" applyAlignment="1">
      <alignment horizontal="center"/>
    </xf>
    <xf numFmtId="0" fontId="12" fillId="1" borderId="47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2" fillId="1" borderId="74" xfId="1" applyFont="1" applyFill="1" applyBorder="1" applyAlignment="1">
      <alignment horizontal="center"/>
    </xf>
    <xf numFmtId="0" fontId="11" fillId="13" borderId="18" xfId="0" applyFont="1" applyFill="1" applyBorder="1" applyAlignment="1">
      <alignment horizontal="center"/>
    </xf>
    <xf numFmtId="0" fontId="12" fillId="13" borderId="19" xfId="1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2" fillId="2" borderId="25" xfId="1" applyFont="1" applyFill="1" applyBorder="1" applyAlignment="1">
      <alignment horizontal="centerContinuous"/>
    </xf>
    <xf numFmtId="0" fontId="11" fillId="2" borderId="25" xfId="1" applyFont="1" applyFill="1" applyBorder="1" applyAlignment="1">
      <alignment horizontal="centerContinuous"/>
    </xf>
    <xf numFmtId="0" fontId="11" fillId="2" borderId="51" xfId="0" applyFont="1" applyFill="1" applyBorder="1" applyAlignment="1">
      <alignment horizontal="center"/>
    </xf>
    <xf numFmtId="0" fontId="11" fillId="2" borderId="54" xfId="1" applyFont="1" applyFill="1" applyBorder="1" applyAlignment="1">
      <alignment horizontal="centerContinuous"/>
    </xf>
    <xf numFmtId="0" fontId="12" fillId="1" borderId="47" xfId="0" applyFont="1" applyFill="1" applyBorder="1" applyAlignment="1">
      <alignment horizontal="center"/>
    </xf>
    <xf numFmtId="0" fontId="12" fillId="1" borderId="73" xfId="0" applyFont="1" applyFill="1" applyBorder="1" applyAlignment="1">
      <alignment horizontal="center"/>
    </xf>
    <xf numFmtId="0" fontId="11" fillId="1" borderId="64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6" xfId="2" applyFont="1" applyBorder="1" applyAlignment="1">
      <alignment horizontal="center"/>
    </xf>
    <xf numFmtId="0" fontId="11" fillId="3" borderId="18" xfId="1" applyFont="1" applyFill="1" applyBorder="1" applyAlignment="1">
      <alignment horizontal="center"/>
    </xf>
    <xf numFmtId="0" fontId="11" fillId="3" borderId="24" xfId="2" applyNumberFormat="1" applyFont="1" applyFill="1" applyBorder="1" applyAlignment="1">
      <alignment horizontal="center"/>
    </xf>
    <xf numFmtId="0" fontId="11" fillId="2" borderId="29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9" fontId="11" fillId="2" borderId="29" xfId="2" applyFont="1" applyFill="1" applyBorder="1" applyAlignment="1">
      <alignment horizontal="center"/>
    </xf>
    <xf numFmtId="0" fontId="11" fillId="0" borderId="29" xfId="1" applyFont="1" applyBorder="1" applyAlignment="1">
      <alignment horizontal="center"/>
    </xf>
    <xf numFmtId="9" fontId="11" fillId="3" borderId="50" xfId="2" applyFont="1" applyFill="1" applyBorder="1" applyAlignment="1">
      <alignment horizontal="center"/>
    </xf>
    <xf numFmtId="164" fontId="11" fillId="3" borderId="50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4" xfId="2" applyNumberFormat="1" applyFont="1" applyFill="1" applyBorder="1" applyAlignment="1">
      <alignment horizontal="center"/>
    </xf>
    <xf numFmtId="0" fontId="12" fillId="1" borderId="48" xfId="1" applyFont="1" applyFill="1" applyBorder="1" applyAlignment="1">
      <alignment horizontal="center"/>
    </xf>
    <xf numFmtId="0" fontId="11" fillId="0" borderId="53" xfId="1" applyFont="1" applyBorder="1" applyAlignment="1">
      <alignment horizontal="center"/>
    </xf>
    <xf numFmtId="0" fontId="11" fillId="0" borderId="51" xfId="1" applyFont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0" borderId="27" xfId="1" applyFont="1" applyBorder="1"/>
    <xf numFmtId="0" fontId="11" fillId="0" borderId="56" xfId="0" applyFont="1" applyBorder="1" applyAlignment="1">
      <alignment horizontal="center"/>
    </xf>
    <xf numFmtId="0" fontId="12" fillId="2" borderId="51" xfId="1" applyFont="1" applyFill="1" applyBorder="1" applyAlignment="1">
      <alignment horizontal="center"/>
    </xf>
    <xf numFmtId="164" fontId="11" fillId="0" borderId="76" xfId="2" applyNumberFormat="1" applyFont="1" applyFill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27" xfId="2" applyNumberFormat="1" applyFont="1" applyFill="1" applyBorder="1" applyAlignment="1">
      <alignment horizontal="center"/>
    </xf>
    <xf numFmtId="0" fontId="11" fillId="0" borderId="29" xfId="2" applyNumberFormat="1" applyFont="1" applyFill="1" applyBorder="1" applyAlignment="1">
      <alignment horizontal="center"/>
    </xf>
    <xf numFmtId="0" fontId="11" fillId="0" borderId="75" xfId="1" applyFont="1" applyBorder="1" applyAlignment="1">
      <alignment horizontal="center"/>
    </xf>
    <xf numFmtId="0" fontId="15" fillId="0" borderId="27" xfId="1" applyFont="1" applyBorder="1" applyAlignment="1">
      <alignment horizontal="center"/>
    </xf>
    <xf numFmtId="0" fontId="15" fillId="0" borderId="29" xfId="1" applyFont="1" applyBorder="1" applyAlignment="1">
      <alignment horizontal="center"/>
    </xf>
    <xf numFmtId="0" fontId="12" fillId="3" borderId="24" xfId="1" applyFont="1" applyFill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46" xfId="1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164" fontId="11" fillId="0" borderId="51" xfId="2" applyNumberFormat="1" applyFont="1" applyFill="1" applyBorder="1" applyAlignment="1">
      <alignment horizontal="center"/>
    </xf>
    <xf numFmtId="0" fontId="11" fillId="0" borderId="24" xfId="2" applyNumberFormat="1" applyFont="1" applyFill="1" applyBorder="1" applyAlignment="1">
      <alignment horizontal="center"/>
    </xf>
    <xf numFmtId="0" fontId="12" fillId="1" borderId="78" xfId="1" applyFont="1" applyFill="1" applyBorder="1" applyAlignment="1">
      <alignment horizontal="center"/>
    </xf>
    <xf numFmtId="0" fontId="12" fillId="1" borderId="80" xfId="1" applyFont="1" applyFill="1" applyBorder="1" applyAlignment="1">
      <alignment horizontal="center"/>
    </xf>
    <xf numFmtId="164" fontId="11" fillId="3" borderId="79" xfId="2" applyNumberFormat="1" applyFont="1" applyFill="1" applyBorder="1" applyAlignment="1">
      <alignment horizontal="center"/>
    </xf>
    <xf numFmtId="0" fontId="11" fillId="3" borderId="51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9" fontId="8" fillId="0" borderId="0" xfId="1" applyNumberFormat="1" applyFont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3" borderId="50" xfId="1" applyFont="1" applyFill="1" applyBorder="1" applyAlignment="1">
      <alignment horizontal="center" vertical="center"/>
    </xf>
    <xf numFmtId="0" fontId="5" fillId="3" borderId="46" xfId="1" applyFont="1" applyFill="1" applyBorder="1" applyAlignment="1">
      <alignment horizontal="center" vertical="center"/>
    </xf>
    <xf numFmtId="0" fontId="15" fillId="0" borderId="48" xfId="1" applyFont="1" applyBorder="1" applyAlignment="1">
      <alignment horizontal="center"/>
    </xf>
    <xf numFmtId="0" fontId="15" fillId="0" borderId="47" xfId="1" applyFont="1" applyBorder="1" applyAlignment="1">
      <alignment horizontal="center"/>
    </xf>
    <xf numFmtId="0" fontId="15" fillId="2" borderId="49" xfId="1" applyFont="1" applyFill="1" applyBorder="1" applyAlignment="1">
      <alignment horizontal="center"/>
    </xf>
    <xf numFmtId="0" fontId="15" fillId="2" borderId="47" xfId="1" applyFont="1" applyFill="1" applyBorder="1" applyAlignment="1">
      <alignment horizontal="center"/>
    </xf>
    <xf numFmtId="0" fontId="15" fillId="0" borderId="49" xfId="1" applyFont="1" applyBorder="1" applyAlignment="1">
      <alignment horizontal="center"/>
    </xf>
    <xf numFmtId="49" fontId="15" fillId="7" borderId="45" xfId="1" applyNumberFormat="1" applyFont="1" applyFill="1" applyBorder="1" applyAlignment="1">
      <alignment horizontal="center"/>
    </xf>
    <xf numFmtId="49" fontId="15" fillId="7" borderId="43" xfId="1" applyNumberFormat="1" applyFont="1" applyFill="1" applyBorder="1" applyAlignment="1">
      <alignment horizontal="center"/>
    </xf>
    <xf numFmtId="0" fontId="12" fillId="2" borderId="63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2" borderId="16" xfId="1" applyFont="1" applyFill="1" applyBorder="1" applyAlignment="1">
      <alignment horizontal="center"/>
    </xf>
    <xf numFmtId="0" fontId="12" fillId="2" borderId="49" xfId="1" applyFont="1" applyFill="1" applyBorder="1" applyAlignment="1">
      <alignment horizontal="center"/>
    </xf>
    <xf numFmtId="0" fontId="12" fillId="2" borderId="47" xfId="1" applyFont="1" applyFill="1" applyBorder="1" applyAlignment="1">
      <alignment horizontal="center"/>
    </xf>
    <xf numFmtId="0" fontId="11" fillId="0" borderId="49" xfId="1" applyFont="1" applyBorder="1" applyAlignment="1">
      <alignment horizontal="center"/>
    </xf>
    <xf numFmtId="0" fontId="11" fillId="0" borderId="48" xfId="1" applyFont="1" applyBorder="1" applyAlignment="1">
      <alignment horizontal="center"/>
    </xf>
    <xf numFmtId="0" fontId="11" fillId="0" borderId="62" xfId="1" applyFont="1" applyBorder="1" applyAlignment="1">
      <alignment horizontal="center"/>
    </xf>
    <xf numFmtId="49" fontId="12" fillId="1" borderId="59" xfId="1" applyNumberFormat="1" applyFont="1" applyFill="1" applyBorder="1" applyAlignment="1">
      <alignment horizontal="center"/>
    </xf>
    <xf numFmtId="49" fontId="12" fillId="1" borderId="57" xfId="1" applyNumberFormat="1" applyFont="1" applyFill="1" applyBorder="1" applyAlignment="1">
      <alignment horizontal="center"/>
    </xf>
    <xf numFmtId="0" fontId="12" fillId="0" borderId="21" xfId="1" applyFont="1" applyBorder="1" applyAlignment="1">
      <alignment horizontal="center"/>
    </xf>
    <xf numFmtId="0" fontId="12" fillId="0" borderId="48" xfId="1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49" fontId="12" fillId="1" borderId="22" xfId="1" applyNumberFormat="1" applyFont="1" applyFill="1" applyBorder="1" applyAlignment="1">
      <alignment horizontal="center"/>
    </xf>
    <xf numFmtId="49" fontId="12" fillId="1" borderId="77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</cellXfs>
  <cellStyles count="3">
    <cellStyle name="Normal" xfId="0" builtinId="0"/>
    <cellStyle name="Normal 2" xfId="1" xr:uid="{C2955539-7DF2-4530-9979-3C960AED3C86}"/>
    <cellStyle name="Percent 2" xfId="2" xr:uid="{773EB1DF-A189-40B4-BDBD-EDC0F57C24D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23D9-2C2C-4C1D-ACE9-9613B5CFB5E1}">
  <dimension ref="A1:K61"/>
  <sheetViews>
    <sheetView showGridLines="0" tabSelected="1" topLeftCell="A9" zoomScaleNormal="100" workbookViewId="0">
      <selection activeCell="V10" sqref="V10"/>
    </sheetView>
  </sheetViews>
  <sheetFormatPr defaultColWidth="9.109375" defaultRowHeight="11.4" x14ac:dyDescent="0.2"/>
  <cols>
    <col min="1" max="1" width="10.33203125" style="1" customWidth="1"/>
    <col min="2" max="2" width="14" style="1" customWidth="1"/>
    <col min="3" max="3" width="16" style="1" customWidth="1"/>
    <col min="4" max="4" width="11.109375" style="1" customWidth="1"/>
    <col min="5" max="5" width="10.6640625" style="1" customWidth="1"/>
    <col min="6" max="6" width="9.109375" style="1"/>
    <col min="7" max="7" width="10.6640625" style="1" customWidth="1"/>
    <col min="8" max="8" width="9.109375" style="1" customWidth="1"/>
    <col min="9" max="9" width="9.5546875" style="1" customWidth="1"/>
    <col min="10" max="11" width="10.88671875" style="1" customWidth="1"/>
    <col min="12" max="16384" width="9.109375" style="1"/>
  </cols>
  <sheetData>
    <row r="1" spans="1:11" ht="16.2" thickTop="1" x14ac:dyDescent="0.3">
      <c r="A1" s="74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2"/>
    </row>
    <row r="2" spans="1:11" ht="15.6" x14ac:dyDescent="0.3">
      <c r="A2" s="71" t="s">
        <v>34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2" thickBot="1" x14ac:dyDescent="0.3">
      <c r="A3" s="16"/>
      <c r="B3" s="17"/>
      <c r="C3" s="17"/>
      <c r="D3" s="17"/>
      <c r="E3" s="17"/>
      <c r="F3" s="17"/>
      <c r="G3" s="17"/>
      <c r="H3" s="17"/>
      <c r="I3" s="17"/>
      <c r="J3" s="17"/>
      <c r="K3" s="12"/>
    </row>
    <row r="4" spans="1:11" ht="14.4" thickTop="1" x14ac:dyDescent="0.25">
      <c r="A4" s="70" t="s">
        <v>33</v>
      </c>
      <c r="B4" s="3"/>
      <c r="C4" s="69"/>
      <c r="D4" s="68"/>
      <c r="E4" s="68"/>
      <c r="F4" s="68"/>
      <c r="G4" s="68"/>
      <c r="H4" s="68"/>
      <c r="I4" s="67"/>
      <c r="J4" s="3"/>
      <c r="K4" s="2"/>
    </row>
    <row r="5" spans="1:11" ht="16.5" customHeight="1" thickBot="1" x14ac:dyDescent="0.3">
      <c r="A5" s="66" t="s">
        <v>131</v>
      </c>
      <c r="B5" s="3"/>
      <c r="C5" s="65"/>
      <c r="D5" s="64"/>
      <c r="E5" s="64"/>
      <c r="F5" s="64"/>
      <c r="G5" s="64"/>
      <c r="H5" s="64"/>
      <c r="I5" s="63"/>
      <c r="J5" s="3"/>
      <c r="K5" s="2"/>
    </row>
    <row r="6" spans="1:11" ht="13.2" thickTop="1" x14ac:dyDescent="0.25">
      <c r="A6" s="62" t="s">
        <v>32</v>
      </c>
      <c r="B6" s="17"/>
      <c r="C6" s="17"/>
      <c r="D6" s="17"/>
      <c r="E6" s="17"/>
      <c r="F6" s="17"/>
      <c r="G6" s="17" t="s">
        <v>139</v>
      </c>
      <c r="H6" s="17"/>
      <c r="I6" s="17"/>
      <c r="J6" s="17"/>
      <c r="K6" s="12"/>
    </row>
    <row r="7" spans="1:11" ht="13.8" x14ac:dyDescent="0.25">
      <c r="A7" s="61"/>
      <c r="B7" s="17"/>
      <c r="C7" s="60"/>
      <c r="D7" s="17"/>
      <c r="E7" s="17"/>
      <c r="F7" s="17"/>
      <c r="G7" s="17"/>
      <c r="H7" s="17"/>
      <c r="I7" s="17"/>
      <c r="J7" s="17"/>
      <c r="K7" s="12"/>
    </row>
    <row r="8" spans="1:11" ht="13.8" x14ac:dyDescent="0.25">
      <c r="A8" s="356" t="s">
        <v>132</v>
      </c>
      <c r="B8" s="357"/>
      <c r="C8" s="357"/>
      <c r="D8" s="357"/>
      <c r="E8" s="357"/>
      <c r="F8" s="357"/>
      <c r="G8" s="357"/>
      <c r="H8" s="357"/>
      <c r="I8" s="357"/>
      <c r="J8" s="357"/>
      <c r="K8" s="358"/>
    </row>
    <row r="9" spans="1:11" ht="13.8" x14ac:dyDescent="0.25">
      <c r="A9" s="59"/>
      <c r="B9" s="58"/>
      <c r="C9" s="58"/>
      <c r="D9" s="58"/>
      <c r="E9" s="58"/>
      <c r="F9" s="58"/>
      <c r="G9" s="58"/>
      <c r="H9" s="58"/>
      <c r="I9" s="58"/>
      <c r="J9" s="58"/>
      <c r="K9" s="57"/>
    </row>
    <row r="10" spans="1:11" ht="13.8" x14ac:dyDescent="0.25">
      <c r="A10" s="56"/>
      <c r="B10" s="55"/>
      <c r="C10" s="55"/>
      <c r="D10" s="55"/>
      <c r="E10" s="55"/>
      <c r="F10" s="55"/>
      <c r="G10" s="55"/>
      <c r="H10" s="55"/>
      <c r="I10" s="55"/>
      <c r="J10" s="55"/>
      <c r="K10" s="54"/>
    </row>
    <row r="11" spans="1:11" ht="15.6" x14ac:dyDescent="0.3">
      <c r="A11" s="52"/>
      <c r="B11" s="359" t="s">
        <v>23</v>
      </c>
      <c r="C11" s="359"/>
      <c r="D11" s="47"/>
      <c r="E11" s="53">
        <v>2024</v>
      </c>
      <c r="F11" s="48"/>
      <c r="G11" s="53">
        <v>2025</v>
      </c>
      <c r="H11" s="359" t="s">
        <v>22</v>
      </c>
      <c r="I11" s="359"/>
      <c r="J11" s="47"/>
      <c r="K11" s="46"/>
    </row>
    <row r="12" spans="1:11" ht="15.6" x14ac:dyDescent="0.3">
      <c r="A12" s="52"/>
      <c r="B12" s="51"/>
      <c r="C12" s="50"/>
      <c r="D12" s="47"/>
      <c r="E12" s="49"/>
      <c r="F12" s="48"/>
      <c r="G12" s="49"/>
      <c r="H12" s="48"/>
      <c r="I12" s="47"/>
      <c r="J12" s="47"/>
      <c r="K12" s="46"/>
    </row>
    <row r="13" spans="1:11" ht="15.6" x14ac:dyDescent="0.3">
      <c r="A13" s="30"/>
      <c r="B13" s="353" t="s">
        <v>31</v>
      </c>
      <c r="C13" s="353"/>
      <c r="D13" s="29"/>
      <c r="E13" s="45">
        <f>Census!H5</f>
        <v>12575</v>
      </c>
      <c r="F13" s="29"/>
      <c r="G13" s="45">
        <f>Census!G5</f>
        <v>12241</v>
      </c>
      <c r="H13" s="31">
        <f>Census!I5</f>
        <v>-2.6560636182902584E-2</v>
      </c>
      <c r="I13" s="25" t="str">
        <f>IF(H13&gt;0,"increase",IF(H13&lt;0,"decrease","No change"))</f>
        <v>decrease</v>
      </c>
      <c r="J13" s="25"/>
      <c r="K13" s="21"/>
    </row>
    <row r="14" spans="1:11" ht="15.6" x14ac:dyDescent="0.3">
      <c r="A14" s="30"/>
      <c r="B14" s="353" t="s">
        <v>30</v>
      </c>
      <c r="C14" s="353"/>
      <c r="D14" s="29"/>
      <c r="E14" s="42" t="s">
        <v>27</v>
      </c>
      <c r="F14" s="29"/>
      <c r="G14" s="42">
        <f>Census!G6</f>
        <v>382</v>
      </c>
      <c r="H14" s="355" t="s">
        <v>27</v>
      </c>
      <c r="I14" s="355"/>
      <c r="J14" s="25"/>
      <c r="K14" s="21"/>
    </row>
    <row r="15" spans="1:11" ht="15.6" x14ac:dyDescent="0.3">
      <c r="A15" s="30"/>
      <c r="B15" s="352" t="s">
        <v>29</v>
      </c>
      <c r="C15" s="352"/>
      <c r="D15" s="32"/>
      <c r="E15" s="45">
        <f>Census!H7</f>
        <v>404</v>
      </c>
      <c r="F15" s="32"/>
      <c r="G15" s="45">
        <f>Census!G7</f>
        <v>155</v>
      </c>
      <c r="H15" s="31">
        <f>Census!I7</f>
        <v>-0.61633663366336633</v>
      </c>
      <c r="I15" s="25" t="str">
        <f>IF(H15&gt;0,"increase",IF(H15&lt;0,"decrease","No change"))</f>
        <v>decrease</v>
      </c>
      <c r="J15" s="25"/>
      <c r="K15" s="21"/>
    </row>
    <row r="16" spans="1:11" ht="15.6" x14ac:dyDescent="0.3">
      <c r="A16" s="44"/>
      <c r="B16" s="354" t="s">
        <v>28</v>
      </c>
      <c r="C16" s="354"/>
      <c r="D16" s="32"/>
      <c r="E16" s="42" t="s">
        <v>27</v>
      </c>
      <c r="F16" s="32"/>
      <c r="G16" s="42">
        <f>Census!G8</f>
        <v>227</v>
      </c>
      <c r="H16" s="355" t="s">
        <v>27</v>
      </c>
      <c r="I16" s="355"/>
      <c r="J16" s="25"/>
      <c r="K16" s="21"/>
    </row>
    <row r="17" spans="1:11" ht="15.6" x14ac:dyDescent="0.3">
      <c r="A17" s="30"/>
      <c r="B17" s="353" t="s">
        <v>26</v>
      </c>
      <c r="C17" s="353"/>
      <c r="D17" s="32"/>
      <c r="E17" s="42">
        <f>Census!H9</f>
        <v>11198</v>
      </c>
      <c r="F17" s="32"/>
      <c r="G17" s="42">
        <f>Census!$G$9</f>
        <v>10819</v>
      </c>
      <c r="H17" s="31">
        <f>Census!I9</f>
        <v>-3.3845329523129131E-2</v>
      </c>
      <c r="I17" s="25" t="str">
        <f>IF(H17&gt;0,"increase",IF(H17&lt;0,"decrease","No change"))</f>
        <v>decrease</v>
      </c>
      <c r="J17" s="25"/>
      <c r="K17" s="21"/>
    </row>
    <row r="18" spans="1:11" ht="15.6" x14ac:dyDescent="0.3">
      <c r="A18" s="30"/>
      <c r="B18" s="353" t="s">
        <v>25</v>
      </c>
      <c r="C18" s="353"/>
      <c r="D18" s="32"/>
      <c r="E18" s="42">
        <f>'GYCF &amp; Security'!H5</f>
        <v>973</v>
      </c>
      <c r="F18" s="32"/>
      <c r="G18" s="42">
        <f>'GYCF &amp; Security'!$G$5</f>
        <v>1040</v>
      </c>
      <c r="H18" s="31">
        <f>'GYCF &amp; Security'!I5</f>
        <v>6.8859198355601239E-2</v>
      </c>
      <c r="I18" s="25" t="str">
        <f>IF(H18&gt;0,"increase",IF(H18&lt;0,"decrease","No change"))</f>
        <v>increase</v>
      </c>
      <c r="J18" s="25"/>
      <c r="K18" s="21"/>
    </row>
    <row r="19" spans="1:11" ht="15.6" x14ac:dyDescent="0.3">
      <c r="A19" s="30"/>
      <c r="B19" s="43"/>
      <c r="C19" s="43"/>
      <c r="D19" s="32"/>
      <c r="E19" s="42"/>
      <c r="F19" s="32"/>
      <c r="G19" s="42"/>
      <c r="H19" s="31"/>
      <c r="I19" s="25"/>
      <c r="J19" s="25"/>
      <c r="K19" s="21"/>
    </row>
    <row r="20" spans="1:11" ht="15.6" x14ac:dyDescent="0.3">
      <c r="A20" s="24"/>
      <c r="B20" s="352"/>
      <c r="C20" s="352"/>
      <c r="D20" s="22"/>
      <c r="E20" s="41"/>
      <c r="F20" s="25"/>
      <c r="G20" s="41"/>
      <c r="H20" s="22"/>
      <c r="I20" s="22"/>
      <c r="J20" s="22"/>
      <c r="K20" s="21"/>
    </row>
    <row r="21" spans="1:11" ht="15.6" x14ac:dyDescent="0.3">
      <c r="A21" s="345" t="s">
        <v>141</v>
      </c>
      <c r="B21" s="346"/>
      <c r="C21" s="346"/>
      <c r="D21" s="346"/>
      <c r="E21" s="346"/>
      <c r="F21" s="346"/>
      <c r="G21" s="346"/>
      <c r="H21" s="346"/>
      <c r="I21" s="346"/>
      <c r="J21" s="346"/>
      <c r="K21" s="347"/>
    </row>
    <row r="22" spans="1:11" ht="15.6" x14ac:dyDescent="0.3">
      <c r="A22" s="39"/>
      <c r="B22" s="38"/>
      <c r="C22" s="38"/>
      <c r="D22" s="38"/>
      <c r="E22" s="38"/>
      <c r="F22" s="38"/>
      <c r="G22" s="38"/>
      <c r="H22" s="38"/>
      <c r="I22" s="38"/>
      <c r="J22" s="38"/>
      <c r="K22" s="37"/>
    </row>
    <row r="23" spans="1:11" ht="15.6" x14ac:dyDescent="0.3">
      <c r="A23" s="24"/>
      <c r="B23" s="348" t="s">
        <v>23</v>
      </c>
      <c r="C23" s="348"/>
      <c r="D23" s="22"/>
      <c r="E23" s="35">
        <v>2024</v>
      </c>
      <c r="F23" s="28"/>
      <c r="G23" s="35">
        <v>2025</v>
      </c>
      <c r="H23" s="348" t="s">
        <v>22</v>
      </c>
      <c r="I23" s="348"/>
      <c r="J23" s="22"/>
      <c r="K23" s="21"/>
    </row>
    <row r="24" spans="1:11" ht="15.6" x14ac:dyDescent="0.3">
      <c r="A24" s="30"/>
      <c r="B24" s="352" t="s">
        <v>24</v>
      </c>
      <c r="C24" s="352"/>
      <c r="D24" s="32"/>
      <c r="E24" s="42">
        <f>'Adms &amp; Rel'!H4</f>
        <v>261</v>
      </c>
      <c r="F24" s="32"/>
      <c r="G24" s="42">
        <f>'Adms &amp; Rel'!G4</f>
        <v>301</v>
      </c>
      <c r="H24" s="40">
        <f>'Adms &amp; Rel'!I4</f>
        <v>0.1532567049808429</v>
      </c>
      <c r="I24" s="25" t="str">
        <f>IF(H24&gt;0,"increase",IF(H24&lt;0,"decrease","No change"))</f>
        <v>increase</v>
      </c>
      <c r="J24" s="22"/>
      <c r="K24" s="21"/>
    </row>
    <row r="25" spans="1:11" ht="15.6" x14ac:dyDescent="0.3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1"/>
    </row>
    <row r="26" spans="1:11" ht="15.6" x14ac:dyDescent="0.3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1"/>
    </row>
    <row r="27" spans="1:11" ht="15.6" x14ac:dyDescent="0.3">
      <c r="A27" s="345" t="s">
        <v>133</v>
      </c>
      <c r="B27" s="346"/>
      <c r="C27" s="346"/>
      <c r="D27" s="346"/>
      <c r="E27" s="346"/>
      <c r="F27" s="346"/>
      <c r="G27" s="346"/>
      <c r="H27" s="346"/>
      <c r="I27" s="346"/>
      <c r="J27" s="346"/>
      <c r="K27" s="347"/>
    </row>
    <row r="28" spans="1:11" ht="15.6" x14ac:dyDescent="0.3">
      <c r="A28" s="39"/>
      <c r="B28" s="38"/>
      <c r="C28" s="38"/>
      <c r="D28" s="38"/>
      <c r="E28" s="38"/>
      <c r="F28" s="38"/>
      <c r="G28" s="38"/>
      <c r="H28" s="38"/>
      <c r="I28" s="38"/>
      <c r="J28" s="38"/>
      <c r="K28" s="37"/>
    </row>
    <row r="29" spans="1:11" ht="14.25" customHeight="1" x14ac:dyDescent="0.3">
      <c r="A29" s="30"/>
      <c r="B29" s="348" t="s">
        <v>23</v>
      </c>
      <c r="C29" s="348"/>
      <c r="D29" s="22"/>
      <c r="E29" s="36">
        <v>2024</v>
      </c>
      <c r="F29" s="28"/>
      <c r="G29" s="35">
        <v>2025</v>
      </c>
      <c r="H29" s="348" t="s">
        <v>22</v>
      </c>
      <c r="I29" s="348"/>
      <c r="J29" s="22"/>
      <c r="K29" s="21"/>
    </row>
    <row r="30" spans="1:11" ht="14.25" customHeight="1" x14ac:dyDescent="0.3">
      <c r="A30" s="30"/>
      <c r="B30" s="22"/>
      <c r="C30" s="22"/>
      <c r="D30" s="22"/>
      <c r="E30" s="34"/>
      <c r="F30" s="28"/>
      <c r="G30" s="34"/>
      <c r="H30" s="23"/>
      <c r="I30" s="22"/>
      <c r="J30" s="22"/>
      <c r="K30" s="21"/>
    </row>
    <row r="31" spans="1:11" ht="15.6" x14ac:dyDescent="0.3">
      <c r="A31" s="30"/>
      <c r="B31" s="352" t="s">
        <v>21</v>
      </c>
      <c r="C31" s="352"/>
      <c r="D31" s="32"/>
      <c r="E31" s="42">
        <f>'Adms &amp; Rel'!H9</f>
        <v>192</v>
      </c>
      <c r="F31" s="32"/>
      <c r="G31" s="42">
        <f>'Adms &amp; Rel'!G9</f>
        <v>208</v>
      </c>
      <c r="H31" s="31">
        <f>'Adms &amp; Rel'!I9</f>
        <v>8.3333333333333329E-2</v>
      </c>
      <c r="I31" s="25" t="str">
        <f t="shared" ref="I31:I36" si="0">IF(H31&gt;0,"increase",IF(H31&lt;0,"decrease","(no chg)"))</f>
        <v>increase</v>
      </c>
      <c r="J31" s="26"/>
      <c r="K31" s="33"/>
    </row>
    <row r="32" spans="1:11" ht="15.6" x14ac:dyDescent="0.3">
      <c r="A32" s="30"/>
      <c r="B32" s="352" t="s">
        <v>20</v>
      </c>
      <c r="C32" s="352"/>
      <c r="D32" s="32"/>
      <c r="E32" s="42">
        <f>'Adms &amp; Rel'!H10</f>
        <v>9</v>
      </c>
      <c r="F32" s="32"/>
      <c r="G32" s="42">
        <f>'Adms &amp; Rel'!G10</f>
        <v>8</v>
      </c>
      <c r="H32" s="31">
        <f>'Adms &amp; Rel'!I10</f>
        <v>-0.1111111111111111</v>
      </c>
      <c r="I32" s="25" t="str">
        <f t="shared" si="0"/>
        <v>decrease</v>
      </c>
      <c r="J32" s="25"/>
      <c r="K32" s="21"/>
    </row>
    <row r="33" spans="1:11" ht="15.6" x14ac:dyDescent="0.3">
      <c r="A33" s="30"/>
      <c r="B33" s="353" t="s">
        <v>19</v>
      </c>
      <c r="C33" s="353"/>
      <c r="D33" s="29"/>
      <c r="E33" s="45">
        <f>'Adms &amp; Rel'!H8</f>
        <v>201</v>
      </c>
      <c r="F33" s="29"/>
      <c r="G33" s="45">
        <f>'Adms &amp; Rel'!G8</f>
        <v>216</v>
      </c>
      <c r="H33" s="27">
        <f>'Adms &amp; Rel'!I8</f>
        <v>7.4626865671641784E-2</v>
      </c>
      <c r="I33" s="26" t="str">
        <f t="shared" si="0"/>
        <v>increase</v>
      </c>
      <c r="J33" s="25"/>
      <c r="K33" s="21"/>
    </row>
    <row r="34" spans="1:11" ht="15.6" x14ac:dyDescent="0.3">
      <c r="A34" s="30"/>
      <c r="B34" s="352" t="s">
        <v>18</v>
      </c>
      <c r="C34" s="352"/>
      <c r="D34" s="32"/>
      <c r="E34" s="42">
        <f>'Adms &amp; Rel'!H12</f>
        <v>235</v>
      </c>
      <c r="F34" s="32"/>
      <c r="G34" s="42">
        <f>'Adms &amp; Rel'!G12</f>
        <v>225</v>
      </c>
      <c r="H34" s="31">
        <f>'Adms &amp; Rel'!I12</f>
        <v>-4.2553191489361701E-2</v>
      </c>
      <c r="I34" s="25" t="str">
        <f t="shared" si="0"/>
        <v>decrease</v>
      </c>
      <c r="J34" s="25"/>
      <c r="K34" s="21"/>
    </row>
    <row r="35" spans="1:11" ht="15.6" x14ac:dyDescent="0.3">
      <c r="A35" s="30"/>
      <c r="B35" s="352" t="s">
        <v>17</v>
      </c>
      <c r="C35" s="352"/>
      <c r="D35" s="32"/>
      <c r="E35" s="42">
        <f>'Adms &amp; Rel'!H14</f>
        <v>39</v>
      </c>
      <c r="F35" s="32"/>
      <c r="G35" s="42">
        <f>'Adms &amp; Rel'!G14</f>
        <v>43</v>
      </c>
      <c r="H35" s="31">
        <f>'Adms &amp; Rel'!I14</f>
        <v>0.10256410256410256</v>
      </c>
      <c r="I35" s="25" t="str">
        <f t="shared" si="0"/>
        <v>increase</v>
      </c>
      <c r="J35" s="25"/>
      <c r="K35" s="21"/>
    </row>
    <row r="36" spans="1:11" ht="15.6" x14ac:dyDescent="0.3">
      <c r="A36" s="30"/>
      <c r="B36" s="353" t="s">
        <v>16</v>
      </c>
      <c r="C36" s="353"/>
      <c r="D36" s="29"/>
      <c r="E36" s="45">
        <f>'Adms &amp; Rel'!H6</f>
        <v>475</v>
      </c>
      <c r="F36" s="28"/>
      <c r="G36" s="45">
        <f>'Adms &amp; Rel'!G6</f>
        <v>484</v>
      </c>
      <c r="H36" s="27">
        <f>'Adms &amp; Rel'!I6</f>
        <v>1.8947368421052633E-2</v>
      </c>
      <c r="I36" s="26" t="str">
        <f t="shared" si="0"/>
        <v>increase</v>
      </c>
      <c r="J36" s="25"/>
      <c r="K36" s="21"/>
    </row>
    <row r="37" spans="1:11" ht="15.6" x14ac:dyDescent="0.3">
      <c r="A37" s="24"/>
      <c r="B37" s="22"/>
      <c r="C37" s="22"/>
      <c r="D37" s="22"/>
      <c r="E37" s="23"/>
      <c r="F37" s="22"/>
      <c r="G37" s="23"/>
      <c r="H37" s="23"/>
      <c r="I37" s="22"/>
      <c r="J37" s="22"/>
      <c r="K37" s="21"/>
    </row>
    <row r="38" spans="1:11" ht="15.6" x14ac:dyDescent="0.3">
      <c r="A38" s="20" t="s">
        <v>15</v>
      </c>
      <c r="B38" s="3"/>
      <c r="C38" s="3"/>
      <c r="D38" s="3"/>
      <c r="E38" s="19"/>
      <c r="F38" s="3"/>
      <c r="G38" s="3"/>
      <c r="H38" s="3"/>
      <c r="I38" s="3"/>
      <c r="J38" s="3"/>
      <c r="K38" s="2"/>
    </row>
    <row r="39" spans="1:11" ht="13.2" x14ac:dyDescent="0.25">
      <c r="A39" s="16"/>
      <c r="B39" s="10"/>
      <c r="C39" s="17"/>
      <c r="D39" s="17"/>
      <c r="E39" s="18"/>
      <c r="F39" s="17"/>
      <c r="G39" s="17"/>
      <c r="H39" s="17"/>
      <c r="I39" s="17"/>
      <c r="J39" s="17"/>
      <c r="K39" s="12"/>
    </row>
    <row r="40" spans="1:11" ht="13.2" x14ac:dyDescent="0.25">
      <c r="A40" s="16"/>
      <c r="B40" s="10" t="s">
        <v>14</v>
      </c>
      <c r="C40" s="10"/>
      <c r="D40" s="10"/>
      <c r="E40" s="14"/>
      <c r="F40" s="10"/>
      <c r="G40" s="10"/>
      <c r="H40" s="10"/>
      <c r="I40" s="13"/>
      <c r="J40" s="13"/>
      <c r="K40" s="12"/>
    </row>
    <row r="41" spans="1:11" ht="13.2" x14ac:dyDescent="0.25">
      <c r="A41" s="16"/>
      <c r="B41" s="10" t="s">
        <v>13</v>
      </c>
      <c r="C41" s="10"/>
      <c r="D41" s="10"/>
      <c r="E41" s="14"/>
      <c r="F41" s="10"/>
      <c r="G41" s="10"/>
      <c r="H41" s="10"/>
      <c r="I41" s="13"/>
      <c r="J41" s="13"/>
      <c r="K41" s="12"/>
    </row>
    <row r="42" spans="1:11" ht="13.2" x14ac:dyDescent="0.25">
      <c r="A42" s="16"/>
      <c r="B42" s="10" t="s">
        <v>12</v>
      </c>
      <c r="C42" s="10"/>
      <c r="D42" s="10"/>
      <c r="E42" s="14"/>
      <c r="F42" s="10"/>
      <c r="G42" s="10"/>
      <c r="H42" s="10"/>
      <c r="I42" s="13"/>
      <c r="J42" s="13"/>
      <c r="K42" s="12"/>
    </row>
    <row r="43" spans="1:11" ht="13.2" x14ac:dyDescent="0.25">
      <c r="A43" s="16"/>
      <c r="B43" s="10" t="s">
        <v>11</v>
      </c>
      <c r="C43" s="10"/>
      <c r="D43" s="10"/>
      <c r="E43" s="14"/>
      <c r="F43" s="10"/>
      <c r="G43" s="10"/>
      <c r="H43" s="10"/>
      <c r="I43" s="13"/>
      <c r="J43" s="13"/>
      <c r="K43" s="12"/>
    </row>
    <row r="44" spans="1:11" ht="13.2" x14ac:dyDescent="0.25">
      <c r="A44" s="16"/>
      <c r="B44" s="10" t="s">
        <v>10</v>
      </c>
      <c r="C44" s="10"/>
      <c r="D44" s="10"/>
      <c r="E44" s="14"/>
      <c r="F44" s="10"/>
      <c r="G44" s="10"/>
      <c r="H44" s="10"/>
      <c r="I44" s="13"/>
      <c r="J44" s="13"/>
      <c r="K44" s="12"/>
    </row>
    <row r="45" spans="1:11" ht="13.2" x14ac:dyDescent="0.25">
      <c r="A45" s="16"/>
      <c r="B45" s="15" t="s">
        <v>9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3.2" x14ac:dyDescent="0.25">
      <c r="A46" s="16"/>
      <c r="B46" s="15" t="s">
        <v>8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3.2" x14ac:dyDescent="0.25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3.2" x14ac:dyDescent="0.25">
      <c r="A48" s="16"/>
      <c r="B48" s="15" t="s">
        <v>7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3.2" x14ac:dyDescent="0.25">
      <c r="A49" s="16"/>
      <c r="B49" s="15" t="s">
        <v>6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3.2" x14ac:dyDescent="0.25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3.2" x14ac:dyDescent="0.25">
      <c r="A51" s="16"/>
      <c r="B51" s="15" t="s">
        <v>5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3.2" x14ac:dyDescent="0.25">
      <c r="A52" s="11"/>
      <c r="B52" s="10" t="s">
        <v>4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3.2" x14ac:dyDescent="0.25">
      <c r="A53" s="4"/>
      <c r="B53" s="10" t="s">
        <v>3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3.2" x14ac:dyDescent="0.25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3.2" x14ac:dyDescent="0.25">
      <c r="A55" s="4"/>
      <c r="B55" s="7" t="s">
        <v>2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3.2" x14ac:dyDescent="0.25">
      <c r="A56" s="4"/>
      <c r="B56" s="7" t="s">
        <v>1</v>
      </c>
      <c r="C56" s="7"/>
      <c r="D56" s="7"/>
      <c r="E56" s="7"/>
      <c r="F56" s="7"/>
      <c r="G56" s="7"/>
      <c r="H56" s="7"/>
      <c r="I56" s="7"/>
      <c r="J56" s="7"/>
      <c r="K56" s="6"/>
    </row>
    <row r="57" spans="1:11" s="5" customFormat="1" ht="13.2" x14ac:dyDescent="0.25">
      <c r="A57" s="8"/>
      <c r="B57" s="7"/>
      <c r="C57" s="7"/>
      <c r="D57" s="7"/>
      <c r="E57" s="7"/>
      <c r="F57" s="7"/>
      <c r="G57" s="7"/>
      <c r="H57" s="7"/>
      <c r="I57" s="7"/>
      <c r="J57" s="7"/>
      <c r="K57" s="6"/>
    </row>
    <row r="58" spans="1:11" ht="13.2" x14ac:dyDescent="0.25">
      <c r="A58" s="4" t="s">
        <v>0</v>
      </c>
      <c r="B58" s="3"/>
      <c r="C58" s="3"/>
      <c r="D58" s="3"/>
      <c r="E58" s="3"/>
      <c r="F58" s="3"/>
      <c r="G58" s="3"/>
      <c r="H58" s="3"/>
      <c r="I58" s="3"/>
      <c r="J58" s="3"/>
      <c r="K58" s="2"/>
    </row>
    <row r="59" spans="1:11" ht="18" customHeight="1" thickBot="1" x14ac:dyDescent="0.3">
      <c r="A59" s="349" t="s">
        <v>134</v>
      </c>
      <c r="B59" s="350"/>
      <c r="C59" s="350"/>
      <c r="D59" s="350"/>
      <c r="E59" s="350"/>
      <c r="F59" s="350"/>
      <c r="G59" s="350"/>
      <c r="H59" s="350"/>
      <c r="I59" s="350"/>
      <c r="J59" s="350"/>
      <c r="K59" s="351"/>
    </row>
    <row r="60" spans="1:11" ht="12" thickTop="1" x14ac:dyDescent="0.2"/>
    <row r="61" spans="1:11" ht="0.75" customHeight="1" x14ac:dyDescent="0.2"/>
  </sheetData>
  <sheetProtection algorithmName="SHA-512" hashValue="cbb9m00rw5e7zQCeLdo4dEWKRVeSYJiTIyunuegeAN227oq0Qjz419gYCG+pB8eUfBJJ9z7naBbM8NmJSw6lKA==" saltValue="l6sSVkX/j8+Ws6grknHYMw==" spinCount="100000" sheet="1" objects="1" scenarios="1"/>
  <mergeCells count="26">
    <mergeCell ref="A8:K8"/>
    <mergeCell ref="B11:C11"/>
    <mergeCell ref="H11:I11"/>
    <mergeCell ref="B13:C13"/>
    <mergeCell ref="B14:C14"/>
    <mergeCell ref="H14:I14"/>
    <mergeCell ref="B15:C15"/>
    <mergeCell ref="B16:C16"/>
    <mergeCell ref="H16:I16"/>
    <mergeCell ref="B17:C17"/>
    <mergeCell ref="B18:C18"/>
    <mergeCell ref="B20:C20"/>
    <mergeCell ref="A21:K21"/>
    <mergeCell ref="B23:C23"/>
    <mergeCell ref="H23:I23"/>
    <mergeCell ref="B24:C24"/>
    <mergeCell ref="A27:K27"/>
    <mergeCell ref="B29:C29"/>
    <mergeCell ref="H29:I29"/>
    <mergeCell ref="A59:K59"/>
    <mergeCell ref="B31:C31"/>
    <mergeCell ref="B32:C32"/>
    <mergeCell ref="B33:C33"/>
    <mergeCell ref="B34:C34"/>
    <mergeCell ref="B35:C35"/>
    <mergeCell ref="B36:C36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AB0E-595B-47E0-9FE0-CA629EA82D69}">
  <dimension ref="A2:T77"/>
  <sheetViews>
    <sheetView showGridLines="0" zoomScaleNormal="100" workbookViewId="0">
      <selection activeCell="U2" sqref="U2"/>
    </sheetView>
  </sheetViews>
  <sheetFormatPr defaultColWidth="9.109375" defaultRowHeight="10.199999999999999" x14ac:dyDescent="0.2"/>
  <cols>
    <col min="1" max="1" width="50.88671875" style="75" customWidth="1"/>
    <col min="2" max="2" width="8.6640625" style="75" customWidth="1"/>
    <col min="3" max="3" width="7.5546875" style="75" customWidth="1"/>
    <col min="4" max="4" width="8.33203125" style="75" customWidth="1"/>
    <col min="5" max="5" width="7.6640625" style="75" customWidth="1"/>
    <col min="6" max="6" width="8.109375" style="75" customWidth="1"/>
    <col min="7" max="7" width="8.88671875" style="75" customWidth="1"/>
    <col min="8" max="8" width="7.44140625" style="76" customWidth="1"/>
    <col min="9" max="9" width="9.33203125" style="75" customWidth="1"/>
    <col min="10" max="10" width="7" style="75" customWidth="1"/>
    <col min="11" max="11" width="6.44140625" style="75" customWidth="1"/>
    <col min="12" max="12" width="7" style="75" customWidth="1"/>
    <col min="13" max="13" width="7.109375" style="75" customWidth="1"/>
    <col min="14" max="16384" width="9.109375" style="75"/>
  </cols>
  <sheetData>
    <row r="2" spans="1:20" ht="10.8" thickBot="1" x14ac:dyDescent="0.25"/>
    <row r="3" spans="1:20" ht="15" customHeight="1" x14ac:dyDescent="0.25">
      <c r="A3" s="360"/>
      <c r="B3" s="362" t="s">
        <v>94</v>
      </c>
      <c r="C3" s="362"/>
      <c r="D3" s="362"/>
      <c r="E3" s="362"/>
      <c r="F3" s="362"/>
      <c r="G3" s="363"/>
      <c r="H3" s="364" t="s">
        <v>93</v>
      </c>
      <c r="I3" s="365"/>
      <c r="J3" s="366" t="s">
        <v>92</v>
      </c>
      <c r="K3" s="362"/>
      <c r="L3" s="362"/>
      <c r="M3" s="363"/>
    </row>
    <row r="4" spans="1:20" ht="19.5" customHeight="1" thickBot="1" x14ac:dyDescent="0.3">
      <c r="A4" s="361"/>
      <c r="B4" s="190" t="s">
        <v>91</v>
      </c>
      <c r="C4" s="190" t="s">
        <v>90</v>
      </c>
      <c r="D4" s="190" t="s">
        <v>89</v>
      </c>
      <c r="E4" s="190" t="s">
        <v>88</v>
      </c>
      <c r="F4" s="189" t="s">
        <v>87</v>
      </c>
      <c r="G4" s="189" t="s">
        <v>135</v>
      </c>
      <c r="H4" s="367" t="s">
        <v>137</v>
      </c>
      <c r="I4" s="368"/>
      <c r="J4" s="188">
        <v>2022</v>
      </c>
      <c r="K4" s="188">
        <v>2023</v>
      </c>
      <c r="L4" s="187">
        <v>2024</v>
      </c>
      <c r="M4" s="187">
        <v>2025</v>
      </c>
    </row>
    <row r="5" spans="1:20" ht="15" customHeight="1" thickTop="1" x14ac:dyDescent="0.25">
      <c r="A5" s="186" t="s">
        <v>86</v>
      </c>
      <c r="B5" s="184">
        <v>12441</v>
      </c>
      <c r="C5" s="184">
        <v>12480</v>
      </c>
      <c r="D5" s="185">
        <v>12452</v>
      </c>
      <c r="E5" s="184">
        <v>12479</v>
      </c>
      <c r="F5" s="183">
        <v>12351</v>
      </c>
      <c r="G5" s="176">
        <f>G9+G6+'GYCF &amp; Security'!G5</f>
        <v>12241</v>
      </c>
      <c r="H5" s="176">
        <f>H9+H7+'GYCF &amp; Security'!H7</f>
        <v>12575</v>
      </c>
      <c r="I5" s="175">
        <f>(G5-H5)/H5</f>
        <v>-2.6560636182902584E-2</v>
      </c>
      <c r="J5" s="182">
        <v>12075</v>
      </c>
      <c r="K5" s="182">
        <v>13295</v>
      </c>
      <c r="L5" s="150">
        <v>12708</v>
      </c>
      <c r="M5" s="181">
        <f>+M9+M6+'GYCF &amp; Security'!M5</f>
        <v>12454</v>
      </c>
    </row>
    <row r="6" spans="1:20" ht="15" customHeight="1" x14ac:dyDescent="0.3">
      <c r="A6" s="180" t="s">
        <v>85</v>
      </c>
      <c r="B6" s="170">
        <v>426</v>
      </c>
      <c r="C6" s="170">
        <v>485</v>
      </c>
      <c r="D6" s="171">
        <v>573</v>
      </c>
      <c r="E6" s="170">
        <v>487</v>
      </c>
      <c r="F6" s="179">
        <v>437</v>
      </c>
      <c r="G6" s="328">
        <f>SUM(G8+G7)</f>
        <v>382</v>
      </c>
      <c r="H6" s="138" t="s">
        <v>27</v>
      </c>
      <c r="I6" s="178" t="s">
        <v>27</v>
      </c>
      <c r="J6" s="166"/>
      <c r="K6" s="101"/>
      <c r="L6" s="101"/>
      <c r="M6" s="164">
        <v>433</v>
      </c>
      <c r="N6" s="127"/>
      <c r="P6"/>
    </row>
    <row r="7" spans="1:20" ht="15" customHeight="1" x14ac:dyDescent="0.3">
      <c r="A7" s="177" t="s">
        <v>29</v>
      </c>
      <c r="B7" s="176">
        <v>170</v>
      </c>
      <c r="C7" s="170">
        <v>211</v>
      </c>
      <c r="D7" s="171">
        <v>229</v>
      </c>
      <c r="E7" s="170">
        <v>266</v>
      </c>
      <c r="F7" s="169">
        <v>187</v>
      </c>
      <c r="G7" s="327">
        <v>155</v>
      </c>
      <c r="H7" s="176">
        <v>404</v>
      </c>
      <c r="I7" s="175">
        <f>(G7-H7)/H7</f>
        <v>-0.61633663366336633</v>
      </c>
      <c r="J7" s="174">
        <v>1050</v>
      </c>
      <c r="K7" s="152">
        <v>665</v>
      </c>
      <c r="L7" s="150">
        <v>203</v>
      </c>
      <c r="M7" s="173">
        <v>215</v>
      </c>
      <c r="N7" s="127"/>
      <c r="P7"/>
    </row>
    <row r="8" spans="1:20" ht="15" customHeight="1" x14ac:dyDescent="0.3">
      <c r="A8" s="172" t="s">
        <v>84</v>
      </c>
      <c r="B8" s="170">
        <v>256</v>
      </c>
      <c r="C8" s="170">
        <v>274</v>
      </c>
      <c r="D8" s="171">
        <v>344</v>
      </c>
      <c r="E8" s="170">
        <v>221</v>
      </c>
      <c r="F8" s="169">
        <v>250</v>
      </c>
      <c r="G8" s="327">
        <v>227</v>
      </c>
      <c r="H8" s="168" t="s">
        <v>27</v>
      </c>
      <c r="I8" s="167" t="s">
        <v>27</v>
      </c>
      <c r="J8" s="166"/>
      <c r="K8" s="101"/>
      <c r="L8" s="165"/>
      <c r="M8" s="164">
        <v>218</v>
      </c>
      <c r="N8" s="127"/>
      <c r="P8"/>
    </row>
    <row r="9" spans="1:20" ht="15" customHeight="1" thickBot="1" x14ac:dyDescent="0.3">
      <c r="A9" s="163" t="s">
        <v>83</v>
      </c>
      <c r="B9" s="161">
        <v>11007</v>
      </c>
      <c r="C9" s="161">
        <v>10941</v>
      </c>
      <c r="D9" s="162">
        <v>10871</v>
      </c>
      <c r="E9" s="161">
        <v>10897</v>
      </c>
      <c r="F9" s="160">
        <v>10887</v>
      </c>
      <c r="G9" s="159">
        <f>G11+G13+G23+G25+G30+G35+G39+G43+G49+G57</f>
        <v>10819</v>
      </c>
      <c r="H9" s="159">
        <f>SUM(H11+H13+H23+H25+H30+H35+H37+H39+H43+H49+H57)</f>
        <v>11198</v>
      </c>
      <c r="I9" s="158">
        <f>(G9-H9)/H9</f>
        <v>-3.3845329523129131E-2</v>
      </c>
      <c r="J9" s="157">
        <v>9934</v>
      </c>
      <c r="K9" s="157">
        <v>11353</v>
      </c>
      <c r="L9" s="156">
        <v>11530</v>
      </c>
      <c r="M9" s="155">
        <f>SUM(M11+M13+M23+M25+M30+M35+M39+M43+M49+M57)</f>
        <v>11042</v>
      </c>
    </row>
    <row r="10" spans="1:20" ht="15" customHeight="1" thickBot="1" x14ac:dyDescent="0.3">
      <c r="A10" s="154"/>
      <c r="B10" s="97"/>
      <c r="C10" s="97"/>
      <c r="D10" s="97"/>
      <c r="E10" s="153"/>
      <c r="F10" s="100"/>
      <c r="G10" s="100"/>
      <c r="H10" s="132"/>
      <c r="I10" s="102"/>
      <c r="J10" s="152"/>
      <c r="K10" s="151"/>
      <c r="L10" s="150"/>
      <c r="M10" s="147"/>
    </row>
    <row r="11" spans="1:20" ht="15" customHeight="1" thickBot="1" x14ac:dyDescent="0.3">
      <c r="A11" s="131" t="s">
        <v>82</v>
      </c>
      <c r="B11" s="118">
        <v>428</v>
      </c>
      <c r="C11" s="118">
        <v>428</v>
      </c>
      <c r="D11" s="118">
        <v>418</v>
      </c>
      <c r="E11" s="118">
        <v>422</v>
      </c>
      <c r="F11" s="117">
        <v>427</v>
      </c>
      <c r="G11" s="117">
        <v>425</v>
      </c>
      <c r="H11" s="115">
        <v>430</v>
      </c>
      <c r="I11" s="114">
        <f>(G11-H11)/H11</f>
        <v>-1.1627906976744186E-2</v>
      </c>
      <c r="J11" s="113">
        <v>411</v>
      </c>
      <c r="K11" s="113">
        <v>397</v>
      </c>
      <c r="L11" s="112">
        <v>424</v>
      </c>
      <c r="M11" s="112">
        <v>430</v>
      </c>
      <c r="O11" s="149"/>
      <c r="P11" s="149"/>
      <c r="Q11" s="76"/>
    </row>
    <row r="12" spans="1:20" ht="15" customHeight="1" thickBot="1" x14ac:dyDescent="0.3">
      <c r="A12" s="148"/>
      <c r="B12" s="97"/>
      <c r="C12" s="97"/>
      <c r="D12" s="96"/>
      <c r="E12" s="96"/>
      <c r="F12" s="100"/>
      <c r="G12" s="100"/>
      <c r="H12" s="132"/>
      <c r="I12" s="102"/>
      <c r="J12" s="90"/>
      <c r="K12" s="90"/>
      <c r="L12" s="89"/>
      <c r="M12" s="147"/>
      <c r="N12" s="134"/>
      <c r="P12" s="134"/>
      <c r="Q12" s="76"/>
      <c r="R12" s="145"/>
      <c r="S12" s="145"/>
      <c r="T12" s="145"/>
    </row>
    <row r="13" spans="1:20" ht="15" customHeight="1" thickBot="1" x14ac:dyDescent="0.3">
      <c r="A13" s="146" t="s">
        <v>81</v>
      </c>
      <c r="B13" s="118">
        <v>1284</v>
      </c>
      <c r="C13" s="118">
        <v>1298</v>
      </c>
      <c r="D13" s="118">
        <v>1289</v>
      </c>
      <c r="E13" s="118">
        <v>1280</v>
      </c>
      <c r="F13" s="117">
        <v>1279</v>
      </c>
      <c r="G13" s="117">
        <f>G14+G16+G17</f>
        <v>1283</v>
      </c>
      <c r="H13" s="115">
        <f>+H14+H16</f>
        <v>1353</v>
      </c>
      <c r="I13" s="114">
        <f>(G13-H13)/H13</f>
        <v>-5.1736881005173686E-2</v>
      </c>
      <c r="J13" s="113">
        <v>1326</v>
      </c>
      <c r="K13" s="113">
        <v>1345</v>
      </c>
      <c r="L13" s="112">
        <v>1286</v>
      </c>
      <c r="M13" s="112">
        <f>M14+M16+M17</f>
        <v>1293</v>
      </c>
      <c r="Q13" s="76"/>
      <c r="R13" s="145"/>
      <c r="S13" s="145"/>
      <c r="T13" s="145"/>
    </row>
    <row r="14" spans="1:20" ht="15" customHeight="1" x14ac:dyDescent="0.25">
      <c r="A14" s="98" t="s">
        <v>80</v>
      </c>
      <c r="B14" s="97">
        <v>1092</v>
      </c>
      <c r="C14" s="97">
        <v>1089</v>
      </c>
      <c r="D14" s="96">
        <v>1006</v>
      </c>
      <c r="E14" s="96">
        <v>978</v>
      </c>
      <c r="F14" s="100">
        <v>974</v>
      </c>
      <c r="G14" s="93">
        <v>1074</v>
      </c>
      <c r="H14" s="132">
        <v>1310</v>
      </c>
      <c r="I14" s="102">
        <f>(G14-H14)/H14</f>
        <v>-0.18015267175572519</v>
      </c>
      <c r="J14" s="90">
        <v>1239</v>
      </c>
      <c r="K14" s="90">
        <v>1302</v>
      </c>
      <c r="L14" s="89">
        <v>1242</v>
      </c>
      <c r="M14" s="88">
        <v>1085</v>
      </c>
      <c r="Q14" s="76"/>
      <c r="R14" s="145"/>
      <c r="S14" s="145"/>
      <c r="T14" s="145"/>
    </row>
    <row r="15" spans="1:20" ht="15" customHeight="1" x14ac:dyDescent="0.25">
      <c r="A15" s="98" t="s">
        <v>79</v>
      </c>
      <c r="B15" s="97"/>
      <c r="C15" s="97"/>
      <c r="D15" s="96"/>
      <c r="E15" s="95"/>
      <c r="F15" s="94"/>
      <c r="G15" s="93"/>
      <c r="H15" s="132"/>
      <c r="I15" s="102"/>
      <c r="J15" s="90"/>
      <c r="K15" s="90"/>
      <c r="L15" s="89"/>
      <c r="M15" s="88"/>
    </row>
    <row r="16" spans="1:20" ht="15" customHeight="1" x14ac:dyDescent="0.25">
      <c r="A16" s="98" t="s">
        <v>78</v>
      </c>
      <c r="B16" s="97">
        <v>21</v>
      </c>
      <c r="C16" s="97">
        <v>18</v>
      </c>
      <c r="D16" s="96">
        <v>47</v>
      </c>
      <c r="E16" s="95">
        <v>0</v>
      </c>
      <c r="F16" s="94">
        <v>0</v>
      </c>
      <c r="G16" s="93">
        <v>0</v>
      </c>
      <c r="H16" s="132">
        <v>43</v>
      </c>
      <c r="I16" s="102">
        <f>(G16-H16)/H16</f>
        <v>-1</v>
      </c>
      <c r="J16" s="90">
        <v>87</v>
      </c>
      <c r="K16" s="90">
        <v>43</v>
      </c>
      <c r="L16" s="89">
        <v>44</v>
      </c>
      <c r="M16" s="88">
        <v>23</v>
      </c>
    </row>
    <row r="17" spans="1:13" ht="15" customHeight="1" x14ac:dyDescent="0.25">
      <c r="A17" s="98" t="s">
        <v>77</v>
      </c>
      <c r="B17" s="97">
        <v>171</v>
      </c>
      <c r="C17" s="97">
        <v>191</v>
      </c>
      <c r="D17" s="96">
        <v>236</v>
      </c>
      <c r="E17" s="97">
        <v>302</v>
      </c>
      <c r="F17" s="93">
        <v>305</v>
      </c>
      <c r="G17" s="93">
        <v>209</v>
      </c>
      <c r="H17" s="109"/>
      <c r="I17" s="108"/>
      <c r="J17" s="101"/>
      <c r="K17" s="101"/>
      <c r="L17" s="106"/>
      <c r="M17" s="88">
        <v>185</v>
      </c>
    </row>
    <row r="18" spans="1:13" ht="15" customHeight="1" thickBot="1" x14ac:dyDescent="0.3">
      <c r="A18" s="139"/>
      <c r="B18" s="97"/>
      <c r="C18" s="97"/>
      <c r="D18" s="96"/>
      <c r="E18" s="95"/>
      <c r="F18" s="94"/>
      <c r="G18" s="100"/>
      <c r="H18" s="132"/>
      <c r="I18" s="102"/>
      <c r="J18" s="90"/>
      <c r="K18" s="90"/>
      <c r="L18" s="89"/>
      <c r="M18" s="88"/>
    </row>
    <row r="19" spans="1:13" ht="15" customHeight="1" thickBot="1" x14ac:dyDescent="0.3">
      <c r="A19" s="87" t="s">
        <v>76</v>
      </c>
      <c r="B19" s="111"/>
      <c r="C19" s="111"/>
      <c r="D19" s="111"/>
      <c r="E19" s="144"/>
      <c r="F19" s="143"/>
      <c r="G19" s="110"/>
      <c r="H19" s="109"/>
      <c r="I19" s="108"/>
      <c r="J19" s="133"/>
      <c r="K19" s="133"/>
      <c r="L19" s="107"/>
      <c r="M19" s="107"/>
    </row>
    <row r="20" spans="1:13" ht="15" customHeight="1" thickBot="1" x14ac:dyDescent="0.3">
      <c r="A20" s="87" t="s">
        <v>75</v>
      </c>
      <c r="B20" s="111"/>
      <c r="C20" s="111"/>
      <c r="D20" s="111"/>
      <c r="E20" s="111"/>
      <c r="F20" s="110"/>
      <c r="G20" s="110"/>
      <c r="H20" s="109"/>
      <c r="I20" s="108"/>
      <c r="J20" s="133"/>
      <c r="K20" s="133"/>
      <c r="L20" s="107"/>
      <c r="M20" s="107"/>
    </row>
    <row r="21" spans="1:13" ht="15" customHeight="1" thickBot="1" x14ac:dyDescent="0.3">
      <c r="A21" s="87" t="s">
        <v>74</v>
      </c>
      <c r="B21" s="111"/>
      <c r="C21" s="111"/>
      <c r="D21" s="111"/>
      <c r="E21" s="111"/>
      <c r="F21" s="110"/>
      <c r="G21" s="110"/>
      <c r="H21" s="109"/>
      <c r="I21" s="108"/>
      <c r="J21" s="133"/>
      <c r="K21" s="133"/>
      <c r="L21" s="107"/>
      <c r="M21" s="107"/>
    </row>
    <row r="22" spans="1:13" ht="15" customHeight="1" thickBot="1" x14ac:dyDescent="0.3">
      <c r="A22" s="98"/>
      <c r="B22" s="97"/>
      <c r="C22" s="97"/>
      <c r="D22" s="96"/>
      <c r="E22" s="96"/>
      <c r="F22" s="100"/>
      <c r="G22" s="100"/>
      <c r="H22" s="142"/>
      <c r="I22" s="102"/>
      <c r="J22" s="90"/>
      <c r="K22" s="90"/>
      <c r="L22" s="89"/>
      <c r="M22" s="88"/>
    </row>
    <row r="23" spans="1:13" ht="15" customHeight="1" thickBot="1" x14ac:dyDescent="0.3">
      <c r="A23" s="131" t="s">
        <v>73</v>
      </c>
      <c r="B23" s="118">
        <v>3</v>
      </c>
      <c r="C23" s="118">
        <v>1</v>
      </c>
      <c r="D23" s="118">
        <v>2</v>
      </c>
      <c r="E23" s="130">
        <v>5</v>
      </c>
      <c r="F23" s="136">
        <v>2</v>
      </c>
      <c r="G23" s="117">
        <v>1</v>
      </c>
      <c r="H23" s="141">
        <v>4</v>
      </c>
      <c r="I23" s="114">
        <f>(G23-H23)/H23</f>
        <v>-0.75</v>
      </c>
      <c r="J23" s="113">
        <v>7</v>
      </c>
      <c r="K23" s="113">
        <v>4</v>
      </c>
      <c r="L23" s="112">
        <v>3</v>
      </c>
      <c r="M23" s="112">
        <v>4</v>
      </c>
    </row>
    <row r="24" spans="1:13" ht="15" customHeight="1" thickBot="1" x14ac:dyDescent="0.3">
      <c r="A24" s="98"/>
      <c r="B24" s="97"/>
      <c r="C24" s="97"/>
      <c r="D24" s="96"/>
      <c r="E24" s="95"/>
      <c r="F24" s="94"/>
      <c r="G24" s="100"/>
      <c r="I24" s="103"/>
      <c r="J24" s="90"/>
      <c r="K24" s="90"/>
      <c r="L24" s="89"/>
      <c r="M24" s="88"/>
    </row>
    <row r="25" spans="1:13" ht="15" customHeight="1" thickBot="1" x14ac:dyDescent="0.3">
      <c r="A25" s="131" t="s">
        <v>72</v>
      </c>
      <c r="B25" s="118">
        <v>899</v>
      </c>
      <c r="C25" s="118">
        <v>899</v>
      </c>
      <c r="D25" s="118">
        <v>909</v>
      </c>
      <c r="E25" s="140">
        <v>902</v>
      </c>
      <c r="F25" s="136">
        <v>883</v>
      </c>
      <c r="G25" s="116">
        <f>G26+G27+G28</f>
        <v>871</v>
      </c>
      <c r="H25" s="115">
        <f>H26+H27</f>
        <v>1050</v>
      </c>
      <c r="I25" s="114">
        <f>(G25-H25)/H25</f>
        <v>-0.17047619047619048</v>
      </c>
      <c r="J25" s="113">
        <v>1237</v>
      </c>
      <c r="K25" s="113">
        <v>1258</v>
      </c>
      <c r="L25" s="112">
        <v>1269</v>
      </c>
      <c r="M25" s="112">
        <f>M26+M27+M28</f>
        <v>905</v>
      </c>
    </row>
    <row r="26" spans="1:13" ht="15" customHeight="1" x14ac:dyDescent="0.25">
      <c r="A26" s="98" t="s">
        <v>57</v>
      </c>
      <c r="B26" s="97">
        <v>838</v>
      </c>
      <c r="C26" s="97">
        <v>830</v>
      </c>
      <c r="D26" s="96">
        <v>833</v>
      </c>
      <c r="E26" s="95">
        <v>832</v>
      </c>
      <c r="F26" s="94">
        <v>818</v>
      </c>
      <c r="G26" s="93">
        <v>811</v>
      </c>
      <c r="H26" s="132">
        <v>989</v>
      </c>
      <c r="I26" s="102">
        <f>(G26-H26)/H26</f>
        <v>-0.17997977755308392</v>
      </c>
      <c r="J26" s="90">
        <v>1189</v>
      </c>
      <c r="K26" s="90">
        <v>1195</v>
      </c>
      <c r="L26" s="89">
        <v>1199</v>
      </c>
      <c r="M26" s="88">
        <v>839</v>
      </c>
    </row>
    <row r="27" spans="1:13" ht="15" customHeight="1" x14ac:dyDescent="0.25">
      <c r="A27" s="98" t="s">
        <v>71</v>
      </c>
      <c r="B27" s="97">
        <v>61</v>
      </c>
      <c r="C27" s="97">
        <v>69</v>
      </c>
      <c r="D27" s="96">
        <v>76</v>
      </c>
      <c r="E27" s="96">
        <v>70</v>
      </c>
      <c r="F27" s="100">
        <v>65</v>
      </c>
      <c r="G27" s="93">
        <v>60</v>
      </c>
      <c r="H27" s="132">
        <v>61</v>
      </c>
      <c r="I27" s="91">
        <f>(G27-H27)/H27</f>
        <v>-1.6393442622950821E-2</v>
      </c>
      <c r="J27" s="90">
        <v>48</v>
      </c>
      <c r="K27" s="90">
        <v>63</v>
      </c>
      <c r="L27" s="89">
        <v>70</v>
      </c>
      <c r="M27" s="88">
        <v>66</v>
      </c>
    </row>
    <row r="28" spans="1:13" ht="15" customHeight="1" x14ac:dyDescent="0.25">
      <c r="A28" s="98" t="s">
        <v>70</v>
      </c>
      <c r="B28" s="97">
        <v>0</v>
      </c>
      <c r="C28" s="97">
        <v>0</v>
      </c>
      <c r="D28" s="96">
        <v>0</v>
      </c>
      <c r="E28" s="97">
        <v>0</v>
      </c>
      <c r="F28" s="93">
        <v>0</v>
      </c>
      <c r="G28" s="93">
        <v>0</v>
      </c>
      <c r="H28" s="123"/>
      <c r="I28" s="122"/>
      <c r="J28" s="101"/>
      <c r="K28" s="101"/>
      <c r="L28" s="106"/>
      <c r="M28" s="88">
        <v>0</v>
      </c>
    </row>
    <row r="29" spans="1:13" ht="15" customHeight="1" thickBot="1" x14ac:dyDescent="0.3">
      <c r="A29" s="139"/>
      <c r="B29" s="97"/>
      <c r="C29" s="97"/>
      <c r="D29" s="96"/>
      <c r="E29" s="97"/>
      <c r="F29" s="93"/>
      <c r="G29" s="93"/>
      <c r="I29" s="103"/>
      <c r="J29" s="90"/>
      <c r="K29" s="90"/>
      <c r="L29" s="89"/>
      <c r="M29" s="88"/>
    </row>
    <row r="30" spans="1:13" ht="15" customHeight="1" thickBot="1" x14ac:dyDescent="0.3">
      <c r="A30" s="131" t="s">
        <v>69</v>
      </c>
      <c r="B30" s="118">
        <v>1290</v>
      </c>
      <c r="C30" s="118">
        <v>1286</v>
      </c>
      <c r="D30" s="118">
        <v>1296</v>
      </c>
      <c r="E30" s="118">
        <v>1265</v>
      </c>
      <c r="F30" s="117">
        <v>1278</v>
      </c>
      <c r="G30" s="117">
        <f>G31+G33</f>
        <v>1276</v>
      </c>
      <c r="H30" s="115">
        <f>H31+H33</f>
        <v>1302</v>
      </c>
      <c r="I30" s="114">
        <f>(G30-H30)/H30</f>
        <v>-1.9969278033794162E-2</v>
      </c>
      <c r="J30" s="113">
        <v>1149</v>
      </c>
      <c r="K30" s="113">
        <v>1277</v>
      </c>
      <c r="L30" s="112">
        <v>1308</v>
      </c>
      <c r="M30" s="112">
        <f>M31+M33</f>
        <v>1276</v>
      </c>
    </row>
    <row r="31" spans="1:13" ht="15" customHeight="1" x14ac:dyDescent="0.25">
      <c r="A31" s="98" t="s">
        <v>57</v>
      </c>
      <c r="B31" s="97">
        <v>945</v>
      </c>
      <c r="C31" s="97">
        <v>959</v>
      </c>
      <c r="D31" s="96">
        <v>962</v>
      </c>
      <c r="E31" s="96">
        <v>943</v>
      </c>
      <c r="F31" s="100">
        <v>947</v>
      </c>
      <c r="G31" s="100">
        <v>930</v>
      </c>
      <c r="H31" s="132">
        <v>976</v>
      </c>
      <c r="I31" s="102">
        <f>(G31-H31)/H31</f>
        <v>-4.7131147540983603E-2</v>
      </c>
      <c r="J31" s="90">
        <v>813</v>
      </c>
      <c r="K31" s="90">
        <v>979</v>
      </c>
      <c r="L31" s="89">
        <v>960</v>
      </c>
      <c r="M31" s="88">
        <v>934</v>
      </c>
    </row>
    <row r="32" spans="1:13" ht="15" customHeight="1" x14ac:dyDescent="0.25">
      <c r="A32" s="98" t="s">
        <v>68</v>
      </c>
      <c r="B32" s="111"/>
      <c r="C32" s="111"/>
      <c r="D32" s="111"/>
      <c r="E32" s="111"/>
      <c r="F32" s="110"/>
      <c r="G32" s="110"/>
      <c r="H32" s="138"/>
      <c r="I32" s="108"/>
      <c r="J32" s="90">
        <v>336</v>
      </c>
      <c r="K32" s="101"/>
      <c r="L32" s="107"/>
      <c r="M32" s="106"/>
    </row>
    <row r="33" spans="1:19" ht="15" customHeight="1" x14ac:dyDescent="0.25">
      <c r="A33" s="98" t="s">
        <v>67</v>
      </c>
      <c r="B33" s="97">
        <v>345</v>
      </c>
      <c r="C33" s="97">
        <v>327</v>
      </c>
      <c r="D33" s="96">
        <v>334</v>
      </c>
      <c r="E33" s="96">
        <v>322</v>
      </c>
      <c r="F33" s="100">
        <v>331</v>
      </c>
      <c r="G33" s="100">
        <v>346</v>
      </c>
      <c r="H33" s="132">
        <v>326</v>
      </c>
      <c r="I33" s="91">
        <f>(G33-H33)/H33</f>
        <v>6.1349693251533742E-2</v>
      </c>
      <c r="J33" s="101"/>
      <c r="K33" s="90">
        <v>298</v>
      </c>
      <c r="L33" s="89">
        <v>348</v>
      </c>
      <c r="M33" s="88">
        <v>342</v>
      </c>
    </row>
    <row r="34" spans="1:19" ht="15" customHeight="1" thickBot="1" x14ac:dyDescent="0.3">
      <c r="A34" s="98"/>
      <c r="B34" s="97"/>
      <c r="C34" s="97"/>
      <c r="D34" s="96"/>
      <c r="E34" s="95"/>
      <c r="F34" s="94"/>
      <c r="G34" s="100"/>
      <c r="H34" s="132"/>
      <c r="I34" s="102"/>
      <c r="J34" s="90"/>
      <c r="K34" s="90"/>
      <c r="L34" s="89"/>
      <c r="M34" s="88"/>
    </row>
    <row r="35" spans="1:19" ht="15" customHeight="1" thickBot="1" x14ac:dyDescent="0.3">
      <c r="A35" s="131" t="s">
        <v>66</v>
      </c>
      <c r="B35" s="118">
        <v>400</v>
      </c>
      <c r="C35" s="118">
        <v>362</v>
      </c>
      <c r="D35" s="118">
        <v>346</v>
      </c>
      <c r="E35" s="130">
        <v>318</v>
      </c>
      <c r="F35" s="136">
        <v>303</v>
      </c>
      <c r="G35" s="117">
        <v>305</v>
      </c>
      <c r="H35" s="115">
        <v>456</v>
      </c>
      <c r="I35" s="114">
        <f>(G35-H35)/H35</f>
        <v>-0.33114035087719296</v>
      </c>
      <c r="J35" s="113">
        <v>401</v>
      </c>
      <c r="K35" s="113">
        <v>569</v>
      </c>
      <c r="L35" s="112">
        <v>487</v>
      </c>
      <c r="M35" s="112">
        <v>419</v>
      </c>
    </row>
    <row r="36" spans="1:19" ht="15" customHeight="1" thickBot="1" x14ac:dyDescent="0.3">
      <c r="A36" s="98"/>
      <c r="B36" s="97"/>
      <c r="C36" s="97"/>
      <c r="D36" s="96"/>
      <c r="E36" s="96"/>
      <c r="F36" s="100"/>
      <c r="G36" s="100"/>
      <c r="H36" s="132"/>
      <c r="I36" s="102"/>
      <c r="J36" s="90"/>
      <c r="K36" s="90"/>
      <c r="L36" s="89"/>
      <c r="M36" s="88"/>
    </row>
    <row r="37" spans="1:19" ht="15" customHeight="1" thickBot="1" x14ac:dyDescent="0.3">
      <c r="A37" s="87" t="s">
        <v>65</v>
      </c>
      <c r="B37" s="111"/>
      <c r="C37" s="111"/>
      <c r="D37" s="111"/>
      <c r="E37" s="111"/>
      <c r="F37" s="110"/>
      <c r="G37" s="110"/>
      <c r="H37" s="109"/>
      <c r="I37" s="108"/>
      <c r="J37" s="90">
        <v>0</v>
      </c>
      <c r="K37" s="101"/>
      <c r="L37" s="107"/>
      <c r="M37" s="106"/>
    </row>
    <row r="38" spans="1:19" ht="15" customHeight="1" thickBot="1" x14ac:dyDescent="0.3">
      <c r="A38" s="98"/>
      <c r="B38" s="97"/>
      <c r="C38" s="97"/>
      <c r="D38" s="96"/>
      <c r="E38" s="95"/>
      <c r="F38" s="94"/>
      <c r="G38" s="100"/>
      <c r="H38" s="132"/>
      <c r="I38" s="102"/>
      <c r="J38" s="90"/>
      <c r="K38" s="90"/>
      <c r="L38" s="89"/>
      <c r="M38" s="88"/>
    </row>
    <row r="39" spans="1:19" ht="15" customHeight="1" thickBot="1" x14ac:dyDescent="0.3">
      <c r="A39" s="137" t="s">
        <v>64</v>
      </c>
      <c r="B39" s="118">
        <v>3164</v>
      </c>
      <c r="C39" s="118">
        <v>3211</v>
      </c>
      <c r="D39" s="118">
        <v>3195</v>
      </c>
      <c r="E39" s="130">
        <v>3239</v>
      </c>
      <c r="F39" s="136">
        <v>3246</v>
      </c>
      <c r="G39" s="117">
        <f>SUM(G40:G42)</f>
        <v>3249</v>
      </c>
      <c r="H39" s="115">
        <v>3093</v>
      </c>
      <c r="I39" s="114">
        <f>(G39-H39)/H39</f>
        <v>5.0436469447138699E-2</v>
      </c>
      <c r="J39" s="113">
        <v>2492</v>
      </c>
      <c r="K39" s="113">
        <v>3199</v>
      </c>
      <c r="L39" s="112">
        <v>3274</v>
      </c>
      <c r="M39" s="112">
        <f>M40+M41+M42</f>
        <v>3138</v>
      </c>
    </row>
    <row r="40" spans="1:19" ht="15" customHeight="1" x14ac:dyDescent="0.25">
      <c r="A40" s="98" t="s">
        <v>57</v>
      </c>
      <c r="B40" s="97">
        <v>2768</v>
      </c>
      <c r="C40" s="97">
        <v>2769</v>
      </c>
      <c r="D40" s="96">
        <v>2761</v>
      </c>
      <c r="E40" s="97">
        <v>2798</v>
      </c>
      <c r="F40" s="93">
        <v>2814</v>
      </c>
      <c r="G40" s="93">
        <v>2821</v>
      </c>
      <c r="H40" s="109"/>
      <c r="I40" s="108"/>
      <c r="J40" s="101"/>
      <c r="K40" s="101"/>
      <c r="L40" s="106"/>
      <c r="M40" s="88">
        <v>2732</v>
      </c>
    </row>
    <row r="41" spans="1:19" ht="15" customHeight="1" x14ac:dyDescent="0.25">
      <c r="A41" s="98" t="s">
        <v>63</v>
      </c>
      <c r="B41" s="97">
        <v>128</v>
      </c>
      <c r="C41" s="97">
        <v>130</v>
      </c>
      <c r="D41" s="96">
        <v>124</v>
      </c>
      <c r="E41" s="97">
        <v>131</v>
      </c>
      <c r="F41" s="77">
        <v>121</v>
      </c>
      <c r="G41" s="135">
        <v>119</v>
      </c>
      <c r="H41" s="109"/>
      <c r="I41" s="108"/>
      <c r="J41" s="101"/>
      <c r="K41" s="101"/>
      <c r="L41" s="106"/>
      <c r="M41" s="88">
        <v>126</v>
      </c>
    </row>
    <row r="42" spans="1:19" ht="15" customHeight="1" thickBot="1" x14ac:dyDescent="0.3">
      <c r="A42" s="98" t="s">
        <v>60</v>
      </c>
      <c r="B42" s="97">
        <v>268</v>
      </c>
      <c r="C42" s="97">
        <v>312</v>
      </c>
      <c r="D42" s="96">
        <v>310</v>
      </c>
      <c r="E42" s="97">
        <v>310</v>
      </c>
      <c r="F42" s="77">
        <v>311</v>
      </c>
      <c r="G42" s="135">
        <v>309</v>
      </c>
      <c r="H42" s="109"/>
      <c r="I42" s="108"/>
      <c r="J42" s="101"/>
      <c r="K42" s="101"/>
      <c r="L42" s="106"/>
      <c r="M42" s="88">
        <v>280</v>
      </c>
    </row>
    <row r="43" spans="1:19" ht="15" customHeight="1" thickBot="1" x14ac:dyDescent="0.3">
      <c r="A43" s="131" t="s">
        <v>62</v>
      </c>
      <c r="B43" s="118">
        <v>2111</v>
      </c>
      <c r="C43" s="118">
        <v>2103</v>
      </c>
      <c r="D43" s="118">
        <v>2130</v>
      </c>
      <c r="E43" s="118">
        <v>2115</v>
      </c>
      <c r="F43" s="130">
        <v>2122</v>
      </c>
      <c r="G43" s="129">
        <f>G44+G45+G46+G47</f>
        <v>2090</v>
      </c>
      <c r="H43" s="115">
        <f>H44+H45</f>
        <v>2081</v>
      </c>
      <c r="I43" s="114">
        <f>(G43-H43)/H43</f>
        <v>4.324843825084094E-3</v>
      </c>
      <c r="J43" s="113">
        <v>2034</v>
      </c>
      <c r="K43" s="113">
        <v>1952</v>
      </c>
      <c r="L43" s="112">
        <v>2106</v>
      </c>
      <c r="M43" s="112">
        <f>M44+M45+M46+M47</f>
        <v>2132</v>
      </c>
    </row>
    <row r="44" spans="1:19" ht="15" customHeight="1" x14ac:dyDescent="0.25">
      <c r="A44" s="98" t="s">
        <v>57</v>
      </c>
      <c r="B44" s="97">
        <v>1615</v>
      </c>
      <c r="C44" s="97">
        <v>1617</v>
      </c>
      <c r="D44" s="96">
        <v>1601</v>
      </c>
      <c r="E44" s="96">
        <v>1607</v>
      </c>
      <c r="F44" s="100">
        <v>1609</v>
      </c>
      <c r="G44" s="93">
        <v>1584</v>
      </c>
      <c r="H44" s="132">
        <v>1671</v>
      </c>
      <c r="I44" s="102">
        <f>(G44-H44)/H44</f>
        <v>-5.2064631956912029E-2</v>
      </c>
      <c r="J44" s="90">
        <v>1711</v>
      </c>
      <c r="K44" s="90">
        <v>1693</v>
      </c>
      <c r="L44" s="89">
        <v>1683</v>
      </c>
      <c r="M44" s="88">
        <v>1643</v>
      </c>
      <c r="N44" s="134"/>
      <c r="O44" s="134"/>
      <c r="P44" s="134"/>
      <c r="Q44" s="134"/>
      <c r="R44" s="134"/>
      <c r="S44" s="134"/>
    </row>
    <row r="45" spans="1:19" ht="15" customHeight="1" x14ac:dyDescent="0.25">
      <c r="A45" s="98" t="s">
        <v>61</v>
      </c>
      <c r="B45" s="97">
        <v>358</v>
      </c>
      <c r="C45" s="97">
        <v>353</v>
      </c>
      <c r="D45" s="96">
        <v>389</v>
      </c>
      <c r="E45" s="96">
        <v>375</v>
      </c>
      <c r="F45" s="100">
        <v>377</v>
      </c>
      <c r="G45" s="93">
        <v>366</v>
      </c>
      <c r="H45" s="132">
        <v>410</v>
      </c>
      <c r="I45" s="102">
        <f>(H45-G45)/G45</f>
        <v>0.12021857923497267</v>
      </c>
      <c r="J45" s="90">
        <v>75</v>
      </c>
      <c r="K45" s="90">
        <v>0</v>
      </c>
      <c r="L45" s="89">
        <v>423</v>
      </c>
      <c r="M45" s="88">
        <v>351</v>
      </c>
    </row>
    <row r="46" spans="1:19" ht="15" customHeight="1" x14ac:dyDescent="0.25">
      <c r="A46" s="98" t="s">
        <v>60</v>
      </c>
      <c r="B46" s="96">
        <v>138</v>
      </c>
      <c r="C46" s="96">
        <v>133</v>
      </c>
      <c r="D46" s="96">
        <v>140</v>
      </c>
      <c r="E46" s="97">
        <v>133</v>
      </c>
      <c r="F46" s="93">
        <v>136</v>
      </c>
      <c r="G46" s="93">
        <v>140</v>
      </c>
      <c r="H46" s="109"/>
      <c r="I46" s="108"/>
      <c r="J46" s="101"/>
      <c r="K46" s="133"/>
      <c r="L46" s="107"/>
      <c r="M46" s="88">
        <v>138</v>
      </c>
    </row>
    <row r="47" spans="1:19" ht="15" customHeight="1" x14ac:dyDescent="0.25">
      <c r="A47" s="124" t="s">
        <v>59</v>
      </c>
      <c r="B47" s="97">
        <v>0</v>
      </c>
      <c r="C47" s="97">
        <v>0</v>
      </c>
      <c r="D47" s="96">
        <v>0</v>
      </c>
      <c r="E47" s="96">
        <v>0</v>
      </c>
      <c r="F47" s="100">
        <v>0</v>
      </c>
      <c r="G47" s="93">
        <v>0</v>
      </c>
      <c r="H47" s="132">
        <v>0</v>
      </c>
      <c r="I47" s="102">
        <v>0</v>
      </c>
      <c r="J47" s="90">
        <v>248</v>
      </c>
      <c r="K47" s="90">
        <v>259</v>
      </c>
      <c r="L47" s="89">
        <v>0</v>
      </c>
      <c r="M47" s="88">
        <v>0</v>
      </c>
    </row>
    <row r="48" spans="1:19" ht="15" customHeight="1" thickBot="1" x14ac:dyDescent="0.3">
      <c r="A48" s="121"/>
      <c r="B48" s="97"/>
      <c r="C48" s="97"/>
      <c r="D48" s="96"/>
      <c r="E48" s="96"/>
      <c r="F48" s="100"/>
      <c r="G48" s="93"/>
      <c r="H48" s="132"/>
      <c r="I48" s="102"/>
      <c r="J48" s="90"/>
      <c r="K48" s="90"/>
      <c r="L48" s="89"/>
      <c r="M48" s="88"/>
    </row>
    <row r="49" spans="1:14" ht="15" customHeight="1" thickBot="1" x14ac:dyDescent="0.3">
      <c r="A49" s="131" t="s">
        <v>58</v>
      </c>
      <c r="B49" s="118">
        <v>401</v>
      </c>
      <c r="C49" s="118">
        <v>404</v>
      </c>
      <c r="D49" s="118">
        <v>391</v>
      </c>
      <c r="E49" s="118">
        <v>394</v>
      </c>
      <c r="F49" s="130">
        <v>400</v>
      </c>
      <c r="G49" s="129">
        <f>G50+G51+G52+G53+G54+G55</f>
        <v>388</v>
      </c>
      <c r="H49" s="115">
        <f>H50+H54</f>
        <v>395</v>
      </c>
      <c r="I49" s="128">
        <f>(G49-H49)/H49</f>
        <v>-1.7721518987341773E-2</v>
      </c>
      <c r="J49" s="113">
        <v>372</v>
      </c>
      <c r="K49" s="113">
        <v>368</v>
      </c>
      <c r="L49" s="112">
        <v>385</v>
      </c>
      <c r="M49" s="112">
        <f>M50+M51+M52+M53+M54+M55</f>
        <v>398</v>
      </c>
    </row>
    <row r="50" spans="1:14" ht="15" customHeight="1" x14ac:dyDescent="0.25">
      <c r="A50" s="98" t="s">
        <v>57</v>
      </c>
      <c r="B50" s="97">
        <v>121</v>
      </c>
      <c r="C50" s="97">
        <v>126</v>
      </c>
      <c r="D50" s="96">
        <v>122</v>
      </c>
      <c r="E50" s="97">
        <v>119</v>
      </c>
      <c r="F50" s="93">
        <v>116</v>
      </c>
      <c r="G50" s="93">
        <v>117</v>
      </c>
      <c r="H50" s="76">
        <v>376</v>
      </c>
      <c r="I50" s="99">
        <f>(G50-H50)/H50</f>
        <v>-0.68882978723404253</v>
      </c>
      <c r="J50" s="90">
        <v>352</v>
      </c>
      <c r="K50" s="90">
        <v>347</v>
      </c>
      <c r="L50" s="89">
        <v>372</v>
      </c>
      <c r="M50" s="88">
        <v>125</v>
      </c>
      <c r="N50" s="127"/>
    </row>
    <row r="51" spans="1:14" ht="15" customHeight="1" x14ac:dyDescent="0.25">
      <c r="A51" s="125" t="s">
        <v>56</v>
      </c>
      <c r="B51" s="97">
        <v>111</v>
      </c>
      <c r="C51" s="97">
        <v>120</v>
      </c>
      <c r="D51" s="96">
        <v>108</v>
      </c>
      <c r="E51" s="97">
        <v>112</v>
      </c>
      <c r="F51" s="93">
        <v>121</v>
      </c>
      <c r="G51" s="93">
        <v>113</v>
      </c>
      <c r="H51" s="120"/>
      <c r="I51" s="122"/>
      <c r="J51" s="101"/>
      <c r="K51" s="101"/>
      <c r="L51" s="106"/>
      <c r="M51" s="88">
        <v>117</v>
      </c>
    </row>
    <row r="52" spans="1:14" ht="15" customHeight="1" x14ac:dyDescent="0.25">
      <c r="A52" s="125" t="s">
        <v>55</v>
      </c>
      <c r="B52" s="97">
        <v>79</v>
      </c>
      <c r="C52" s="97">
        <v>80</v>
      </c>
      <c r="D52" s="96">
        <v>82</v>
      </c>
      <c r="E52" s="77">
        <v>81</v>
      </c>
      <c r="F52" s="126">
        <v>82</v>
      </c>
      <c r="G52" s="93">
        <v>82</v>
      </c>
      <c r="H52" s="120"/>
      <c r="I52" s="122"/>
      <c r="J52" s="101"/>
      <c r="K52" s="101"/>
      <c r="L52" s="106"/>
      <c r="M52" s="88">
        <v>76</v>
      </c>
    </row>
    <row r="53" spans="1:14" ht="15" customHeight="1" x14ac:dyDescent="0.25">
      <c r="A53" s="125" t="s">
        <v>54</v>
      </c>
      <c r="B53" s="97">
        <v>11</v>
      </c>
      <c r="C53" s="97">
        <v>7</v>
      </c>
      <c r="D53" s="96">
        <v>12</v>
      </c>
      <c r="E53" s="97">
        <v>13</v>
      </c>
      <c r="F53" s="93">
        <v>12</v>
      </c>
      <c r="G53" s="93">
        <v>12</v>
      </c>
      <c r="H53" s="123"/>
      <c r="I53" s="122"/>
      <c r="J53" s="101"/>
      <c r="K53" s="101"/>
      <c r="L53" s="106"/>
      <c r="M53" s="88">
        <v>8</v>
      </c>
    </row>
    <row r="54" spans="1:14" ht="15" customHeight="1" x14ac:dyDescent="0.25">
      <c r="A54" s="98" t="s">
        <v>53</v>
      </c>
      <c r="B54" s="97">
        <v>23</v>
      </c>
      <c r="C54" s="97">
        <v>19</v>
      </c>
      <c r="D54" s="96">
        <v>21</v>
      </c>
      <c r="E54" s="97">
        <v>20</v>
      </c>
      <c r="F54" s="93">
        <v>20</v>
      </c>
      <c r="G54" s="93">
        <v>18</v>
      </c>
      <c r="H54" s="76">
        <v>19</v>
      </c>
      <c r="I54" s="103">
        <f>(G54-H54)/H54</f>
        <v>-5.2631578947368418E-2</v>
      </c>
      <c r="J54" s="90">
        <v>20</v>
      </c>
      <c r="K54" s="90">
        <v>21</v>
      </c>
      <c r="L54" s="89">
        <v>13</v>
      </c>
      <c r="M54" s="88">
        <v>20</v>
      </c>
    </row>
    <row r="55" spans="1:14" ht="15" customHeight="1" x14ac:dyDescent="0.25">
      <c r="A55" s="124" t="s">
        <v>52</v>
      </c>
      <c r="B55" s="97">
        <v>56</v>
      </c>
      <c r="C55" s="97">
        <v>52</v>
      </c>
      <c r="D55" s="96">
        <v>46</v>
      </c>
      <c r="E55" s="97">
        <v>49</v>
      </c>
      <c r="F55" s="93">
        <v>49</v>
      </c>
      <c r="G55" s="93">
        <v>46</v>
      </c>
      <c r="H55" s="123"/>
      <c r="I55" s="122"/>
      <c r="J55" s="101"/>
      <c r="K55" s="101"/>
      <c r="L55" s="106"/>
      <c r="M55" s="88">
        <v>52</v>
      </c>
    </row>
    <row r="56" spans="1:14" ht="15" customHeight="1" thickBot="1" x14ac:dyDescent="0.3">
      <c r="A56" s="121"/>
      <c r="B56" s="97"/>
      <c r="C56" s="97"/>
      <c r="D56" s="96"/>
      <c r="E56" s="96"/>
      <c r="F56" s="100"/>
      <c r="G56" s="93"/>
      <c r="H56" s="120"/>
      <c r="I56" s="108"/>
      <c r="J56" s="101"/>
      <c r="K56" s="101"/>
      <c r="L56" s="106"/>
      <c r="M56" s="88"/>
    </row>
    <row r="57" spans="1:14" ht="15" customHeight="1" thickBot="1" x14ac:dyDescent="0.3">
      <c r="A57" s="119" t="s">
        <v>51</v>
      </c>
      <c r="B57" s="118">
        <v>1027</v>
      </c>
      <c r="C57" s="118">
        <v>949</v>
      </c>
      <c r="D57" s="118">
        <v>895</v>
      </c>
      <c r="E57" s="118">
        <v>957</v>
      </c>
      <c r="F57" s="117">
        <v>947</v>
      </c>
      <c r="G57" s="116">
        <f>SUM(G59:G71)</f>
        <v>931</v>
      </c>
      <c r="H57" s="115">
        <f>SUM(H59:H71)</f>
        <v>1034</v>
      </c>
      <c r="I57" s="114">
        <f>(G57-H57)/H57</f>
        <v>-9.9613152804642169E-2</v>
      </c>
      <c r="J57" s="113">
        <v>505</v>
      </c>
      <c r="K57" s="113">
        <v>984</v>
      </c>
      <c r="L57" s="112">
        <v>988</v>
      </c>
      <c r="M57" s="112">
        <f>SUM(M59:M71)</f>
        <v>1047</v>
      </c>
    </row>
    <row r="58" spans="1:14" ht="15" customHeight="1" x14ac:dyDescent="0.25">
      <c r="A58" s="98" t="s">
        <v>50</v>
      </c>
      <c r="B58" s="111"/>
      <c r="C58" s="111"/>
      <c r="D58" s="111"/>
      <c r="E58" s="111"/>
      <c r="F58" s="110"/>
      <c r="G58" s="110"/>
      <c r="H58" s="109"/>
      <c r="I58" s="108"/>
      <c r="J58" s="90">
        <v>0</v>
      </c>
      <c r="K58" s="101"/>
      <c r="L58" s="107"/>
      <c r="M58" s="106"/>
    </row>
    <row r="59" spans="1:14" ht="15" customHeight="1" x14ac:dyDescent="0.25">
      <c r="A59" s="98" t="s">
        <v>49</v>
      </c>
      <c r="B59" s="97">
        <v>0</v>
      </c>
      <c r="C59" s="97">
        <v>0</v>
      </c>
      <c r="D59" s="96">
        <v>0</v>
      </c>
      <c r="E59" s="96">
        <v>0</v>
      </c>
      <c r="F59" s="100">
        <v>0</v>
      </c>
      <c r="G59" s="93">
        <v>0</v>
      </c>
      <c r="H59" s="92">
        <v>0</v>
      </c>
      <c r="I59" s="105">
        <v>0</v>
      </c>
      <c r="J59" s="104">
        <v>16</v>
      </c>
      <c r="K59" s="90">
        <v>30</v>
      </c>
      <c r="L59" s="89">
        <v>11</v>
      </c>
      <c r="M59" s="88">
        <v>0</v>
      </c>
    </row>
    <row r="60" spans="1:14" ht="15" customHeight="1" x14ac:dyDescent="0.25">
      <c r="A60" s="98" t="s">
        <v>48</v>
      </c>
      <c r="B60" s="97">
        <v>28</v>
      </c>
      <c r="C60" s="97">
        <v>33</v>
      </c>
      <c r="D60" s="96">
        <v>33</v>
      </c>
      <c r="E60" s="96">
        <v>33</v>
      </c>
      <c r="F60" s="100">
        <v>33</v>
      </c>
      <c r="G60" s="93">
        <v>36</v>
      </c>
      <c r="H60" s="92">
        <v>27</v>
      </c>
      <c r="I60" s="102">
        <f t="shared" ref="I60:I71" si="0">(G60-H60)/H60</f>
        <v>0.33333333333333331</v>
      </c>
      <c r="J60" s="90">
        <v>29</v>
      </c>
      <c r="K60" s="90">
        <v>25</v>
      </c>
      <c r="L60" s="89">
        <v>26</v>
      </c>
      <c r="M60" s="88">
        <v>30</v>
      </c>
    </row>
    <row r="61" spans="1:14" ht="15" customHeight="1" x14ac:dyDescent="0.25">
      <c r="A61" s="98" t="s">
        <v>47</v>
      </c>
      <c r="B61" s="97">
        <v>30</v>
      </c>
      <c r="C61" s="97">
        <v>25</v>
      </c>
      <c r="D61" s="96">
        <v>23</v>
      </c>
      <c r="E61" s="96">
        <v>24</v>
      </c>
      <c r="F61" s="100">
        <v>23</v>
      </c>
      <c r="G61" s="93">
        <v>24</v>
      </c>
      <c r="H61" s="92">
        <v>33</v>
      </c>
      <c r="I61" s="102">
        <f t="shared" si="0"/>
        <v>-0.27272727272727271</v>
      </c>
      <c r="J61" s="90">
        <v>15</v>
      </c>
      <c r="K61" s="90">
        <v>30</v>
      </c>
      <c r="L61" s="89">
        <v>31</v>
      </c>
      <c r="M61" s="88">
        <v>29</v>
      </c>
    </row>
    <row r="62" spans="1:14" ht="15" customHeight="1" x14ac:dyDescent="0.25">
      <c r="A62" s="98" t="s">
        <v>46</v>
      </c>
      <c r="B62" s="97">
        <v>54</v>
      </c>
      <c r="C62" s="97">
        <v>49</v>
      </c>
      <c r="D62" s="96">
        <v>50</v>
      </c>
      <c r="E62" s="95">
        <v>48</v>
      </c>
      <c r="F62" s="94">
        <v>47</v>
      </c>
      <c r="G62" s="93">
        <v>45</v>
      </c>
      <c r="H62" s="92">
        <v>52</v>
      </c>
      <c r="I62" s="102">
        <f t="shared" si="0"/>
        <v>-0.13461538461538461</v>
      </c>
      <c r="J62" s="90">
        <v>13</v>
      </c>
      <c r="K62" s="90">
        <v>49</v>
      </c>
      <c r="L62" s="89">
        <v>50</v>
      </c>
      <c r="M62" s="88">
        <v>57</v>
      </c>
    </row>
    <row r="63" spans="1:14" ht="15" customHeight="1" x14ac:dyDescent="0.25">
      <c r="A63" s="98" t="s">
        <v>45</v>
      </c>
      <c r="B63" s="97">
        <v>30</v>
      </c>
      <c r="C63" s="97">
        <v>28</v>
      </c>
      <c r="D63" s="96">
        <v>25</v>
      </c>
      <c r="E63" s="96">
        <v>30</v>
      </c>
      <c r="F63" s="100">
        <v>27</v>
      </c>
      <c r="G63" s="93">
        <v>27</v>
      </c>
      <c r="H63" s="92">
        <v>32</v>
      </c>
      <c r="I63" s="91">
        <f t="shared" si="0"/>
        <v>-0.15625</v>
      </c>
      <c r="J63" s="90">
        <v>8</v>
      </c>
      <c r="K63" s="90">
        <v>31</v>
      </c>
      <c r="L63" s="89">
        <v>23</v>
      </c>
      <c r="M63" s="88">
        <v>31</v>
      </c>
    </row>
    <row r="64" spans="1:14" ht="15" customHeight="1" x14ac:dyDescent="0.25">
      <c r="A64" s="98" t="s">
        <v>44</v>
      </c>
      <c r="B64" s="97">
        <v>141</v>
      </c>
      <c r="C64" s="97">
        <v>141</v>
      </c>
      <c r="D64" s="96">
        <v>115</v>
      </c>
      <c r="E64" s="96">
        <v>152</v>
      </c>
      <c r="F64" s="100">
        <v>152</v>
      </c>
      <c r="G64" s="93">
        <v>126</v>
      </c>
      <c r="H64" s="92">
        <v>149</v>
      </c>
      <c r="I64" s="91">
        <f t="shared" si="0"/>
        <v>-0.15436241610738255</v>
      </c>
      <c r="J64" s="90">
        <v>0</v>
      </c>
      <c r="K64" s="90">
        <v>174</v>
      </c>
      <c r="L64" s="89">
        <v>172</v>
      </c>
      <c r="M64" s="88">
        <v>153</v>
      </c>
    </row>
    <row r="65" spans="1:13" ht="15" customHeight="1" x14ac:dyDescent="0.25">
      <c r="A65" s="98" t="s">
        <v>43</v>
      </c>
      <c r="B65" s="97">
        <v>131</v>
      </c>
      <c r="C65" s="97">
        <v>125</v>
      </c>
      <c r="D65" s="96">
        <v>119</v>
      </c>
      <c r="E65" s="96">
        <v>120</v>
      </c>
      <c r="F65" s="100">
        <v>118</v>
      </c>
      <c r="G65" s="93">
        <v>123</v>
      </c>
      <c r="H65" s="92">
        <v>133</v>
      </c>
      <c r="I65" s="91">
        <f t="shared" si="0"/>
        <v>-7.5187969924812026E-2</v>
      </c>
      <c r="J65" s="90">
        <v>102</v>
      </c>
      <c r="K65" s="90">
        <v>126</v>
      </c>
      <c r="L65" s="89">
        <v>127</v>
      </c>
      <c r="M65" s="88">
        <v>129</v>
      </c>
    </row>
    <row r="66" spans="1:13" ht="15" customHeight="1" x14ac:dyDescent="0.25">
      <c r="A66" s="98" t="s">
        <v>42</v>
      </c>
      <c r="B66" s="97">
        <v>67</v>
      </c>
      <c r="C66" s="97">
        <v>63</v>
      </c>
      <c r="D66" s="96">
        <v>61</v>
      </c>
      <c r="E66" s="96">
        <v>64</v>
      </c>
      <c r="F66" s="100">
        <v>63</v>
      </c>
      <c r="G66" s="93">
        <v>67</v>
      </c>
      <c r="H66" s="92">
        <v>67</v>
      </c>
      <c r="I66" s="91">
        <f t="shared" si="0"/>
        <v>0</v>
      </c>
      <c r="J66" s="90">
        <v>39</v>
      </c>
      <c r="K66" s="90">
        <v>53</v>
      </c>
      <c r="L66" s="89">
        <v>51</v>
      </c>
      <c r="M66" s="88">
        <v>66</v>
      </c>
    </row>
    <row r="67" spans="1:13" ht="15" customHeight="1" x14ac:dyDescent="0.25">
      <c r="A67" s="98" t="s">
        <v>41</v>
      </c>
      <c r="B67" s="97">
        <v>136</v>
      </c>
      <c r="C67" s="97">
        <v>131</v>
      </c>
      <c r="D67" s="96">
        <v>129</v>
      </c>
      <c r="E67" s="96">
        <v>129</v>
      </c>
      <c r="F67" s="100">
        <v>127</v>
      </c>
      <c r="G67" s="93">
        <v>124</v>
      </c>
      <c r="H67" s="92">
        <v>134</v>
      </c>
      <c r="I67" s="91">
        <f t="shared" si="0"/>
        <v>-7.4626865671641784E-2</v>
      </c>
      <c r="J67" s="90">
        <v>68</v>
      </c>
      <c r="K67" s="90">
        <v>116</v>
      </c>
      <c r="L67" s="89">
        <v>130</v>
      </c>
      <c r="M67" s="88">
        <v>140</v>
      </c>
    </row>
    <row r="68" spans="1:13" ht="15" customHeight="1" x14ac:dyDescent="0.25">
      <c r="A68" s="98" t="s">
        <v>40</v>
      </c>
      <c r="B68" s="97">
        <v>30</v>
      </c>
      <c r="C68" s="97">
        <v>0</v>
      </c>
      <c r="D68" s="96">
        <v>0</v>
      </c>
      <c r="E68" s="96">
        <v>0</v>
      </c>
      <c r="F68" s="100">
        <v>0</v>
      </c>
      <c r="G68" s="93">
        <v>0</v>
      </c>
      <c r="H68" s="92">
        <v>34</v>
      </c>
      <c r="I68" s="91">
        <f t="shared" si="0"/>
        <v>-1</v>
      </c>
      <c r="J68" s="101"/>
      <c r="K68" s="90">
        <v>24</v>
      </c>
      <c r="L68" s="89">
        <v>27</v>
      </c>
      <c r="M68" s="88">
        <v>35</v>
      </c>
    </row>
    <row r="69" spans="1:13" ht="15" customHeight="1" x14ac:dyDescent="0.25">
      <c r="A69" s="98" t="s">
        <v>39</v>
      </c>
      <c r="B69" s="97">
        <v>42</v>
      </c>
      <c r="C69" s="97">
        <v>40</v>
      </c>
      <c r="D69" s="96">
        <v>38</v>
      </c>
      <c r="E69" s="95">
        <v>38</v>
      </c>
      <c r="F69" s="94">
        <v>37</v>
      </c>
      <c r="G69" s="93">
        <v>41</v>
      </c>
      <c r="H69" s="92">
        <v>39</v>
      </c>
      <c r="I69" s="91">
        <f t="shared" si="0"/>
        <v>5.128205128205128E-2</v>
      </c>
      <c r="J69" s="90">
        <v>27</v>
      </c>
      <c r="K69" s="90">
        <v>39</v>
      </c>
      <c r="L69" s="89">
        <v>39</v>
      </c>
      <c r="M69" s="88">
        <v>40</v>
      </c>
    </row>
    <row r="70" spans="1:13" ht="15" customHeight="1" x14ac:dyDescent="0.25">
      <c r="A70" s="98" t="s">
        <v>38</v>
      </c>
      <c r="B70" s="97">
        <v>191</v>
      </c>
      <c r="C70" s="97">
        <v>179</v>
      </c>
      <c r="D70" s="96">
        <v>171</v>
      </c>
      <c r="E70" s="96">
        <v>183</v>
      </c>
      <c r="F70" s="100">
        <v>179</v>
      </c>
      <c r="G70" s="93">
        <v>184</v>
      </c>
      <c r="H70" s="95">
        <v>194</v>
      </c>
      <c r="I70" s="99">
        <f t="shared" si="0"/>
        <v>-5.1546391752577317E-2</v>
      </c>
      <c r="J70" s="90">
        <v>106</v>
      </c>
      <c r="K70" s="90">
        <v>165</v>
      </c>
      <c r="L70" s="89">
        <v>171</v>
      </c>
      <c r="M70" s="88">
        <v>190</v>
      </c>
    </row>
    <row r="71" spans="1:13" ht="15" customHeight="1" thickBot="1" x14ac:dyDescent="0.3">
      <c r="A71" s="98" t="s">
        <v>37</v>
      </c>
      <c r="B71" s="97">
        <v>147</v>
      </c>
      <c r="C71" s="97">
        <v>135</v>
      </c>
      <c r="D71" s="96">
        <v>131</v>
      </c>
      <c r="E71" s="95">
        <v>136</v>
      </c>
      <c r="F71" s="94">
        <v>141</v>
      </c>
      <c r="G71" s="93">
        <v>134</v>
      </c>
      <c r="H71" s="92">
        <v>140</v>
      </c>
      <c r="I71" s="91">
        <f t="shared" si="0"/>
        <v>-4.2857142857142858E-2</v>
      </c>
      <c r="J71" s="90">
        <v>82</v>
      </c>
      <c r="K71" s="90">
        <v>122</v>
      </c>
      <c r="L71" s="89">
        <v>130</v>
      </c>
      <c r="M71" s="88">
        <v>147</v>
      </c>
    </row>
    <row r="72" spans="1:13" ht="15" customHeight="1" thickBot="1" x14ac:dyDescent="0.3">
      <c r="A72" s="87" t="s">
        <v>36</v>
      </c>
      <c r="B72" s="86"/>
      <c r="C72" s="86"/>
      <c r="D72" s="86"/>
      <c r="E72" s="85"/>
      <c r="F72" s="84"/>
      <c r="G72" s="83"/>
      <c r="H72" s="82"/>
      <c r="I72" s="81"/>
      <c r="J72" s="80"/>
      <c r="K72" s="80"/>
      <c r="L72" s="79"/>
      <c r="M72" s="79"/>
    </row>
    <row r="73" spans="1:13" ht="15" customHeight="1" x14ac:dyDescent="0.25">
      <c r="G73" s="78"/>
      <c r="H73" s="77"/>
    </row>
    <row r="74" spans="1:13" ht="15" customHeight="1" x14ac:dyDescent="0.25">
      <c r="H74" s="77"/>
    </row>
    <row r="75" spans="1:13" ht="13.2" x14ac:dyDescent="0.25">
      <c r="H75" s="77"/>
    </row>
    <row r="76" spans="1:13" ht="13.2" x14ac:dyDescent="0.25">
      <c r="H76" s="77"/>
    </row>
    <row r="77" spans="1:13" ht="13.2" x14ac:dyDescent="0.25">
      <c r="H77" s="77"/>
    </row>
  </sheetData>
  <sheetProtection algorithmName="SHA-512" hashValue="7JkNMj02Op5eWbwbYsKhyhVsasAUEE4DXBmV9uZeFDdRTBYXYbIrNVZHdIZRD08K4WTD1MomUADiWlBwKtlfGg==" saltValue="ZPepojoEEhEDIhZyT/G1IA==" spinCount="100000" sheet="1" objects="1" scenarios="1"/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3" fitToHeight="0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1324-1EFF-40C6-8C2A-B63EEC5C365D}">
  <dimension ref="A2:N38"/>
  <sheetViews>
    <sheetView showGridLines="0" zoomScale="115" zoomScaleNormal="115" workbookViewId="0">
      <selection activeCell="S2" sqref="S2"/>
    </sheetView>
  </sheetViews>
  <sheetFormatPr defaultColWidth="9.109375" defaultRowHeight="13.8" x14ac:dyDescent="0.25"/>
  <cols>
    <col min="1" max="1" width="32.88671875" style="191" customWidth="1"/>
    <col min="2" max="2" width="7.109375" style="192" customWidth="1"/>
    <col min="3" max="3" width="7.44140625" style="192" customWidth="1"/>
    <col min="4" max="4" width="6.44140625" style="192" customWidth="1"/>
    <col min="5" max="5" width="7" style="192" customWidth="1"/>
    <col min="6" max="6" width="7.109375" style="192" customWidth="1"/>
    <col min="7" max="7" width="7.44140625" style="192" customWidth="1"/>
    <col min="8" max="8" width="10.109375" style="192" customWidth="1"/>
    <col min="9" max="9" width="10.6640625" style="192" customWidth="1"/>
    <col min="10" max="10" width="6.88671875" style="192" customWidth="1"/>
    <col min="11" max="11" width="6.6640625" style="192" customWidth="1"/>
    <col min="12" max="13" width="6.88671875" style="192" customWidth="1"/>
    <col min="14" max="16384" width="9.109375" style="191"/>
  </cols>
  <sheetData>
    <row r="2" spans="1:14" ht="14.4" thickBot="1" x14ac:dyDescent="0.3">
      <c r="A2" s="379" t="s">
        <v>114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3" spans="1:14" ht="15" customHeight="1" x14ac:dyDescent="0.25">
      <c r="A3" s="279"/>
      <c r="B3" s="380" t="s">
        <v>94</v>
      </c>
      <c r="C3" s="380"/>
      <c r="D3" s="380"/>
      <c r="E3" s="380"/>
      <c r="F3" s="380"/>
      <c r="G3" s="380"/>
      <c r="H3" s="372"/>
      <c r="I3" s="373"/>
      <c r="J3" s="381" t="s">
        <v>113</v>
      </c>
      <c r="K3" s="382"/>
      <c r="L3" s="382"/>
      <c r="M3" s="383"/>
    </row>
    <row r="4" spans="1:14" x14ac:dyDescent="0.25">
      <c r="A4" s="278"/>
      <c r="B4" s="277" t="s">
        <v>91</v>
      </c>
      <c r="C4" s="277" t="s">
        <v>90</v>
      </c>
      <c r="D4" s="277" t="s">
        <v>105</v>
      </c>
      <c r="E4" s="277" t="s">
        <v>88</v>
      </c>
      <c r="F4" s="277" t="s">
        <v>87</v>
      </c>
      <c r="G4" s="242" t="s">
        <v>135</v>
      </c>
      <c r="H4" s="377" t="s">
        <v>136</v>
      </c>
      <c r="I4" s="378"/>
      <c r="J4" s="276">
        <v>2022</v>
      </c>
      <c r="K4" s="275">
        <v>2023</v>
      </c>
      <c r="L4" s="275">
        <v>2024</v>
      </c>
      <c r="M4" s="275">
        <v>2025</v>
      </c>
    </row>
    <row r="5" spans="1:14" x14ac:dyDescent="0.25">
      <c r="A5" s="274" t="s">
        <v>112</v>
      </c>
      <c r="B5" s="273">
        <v>1008</v>
      </c>
      <c r="C5" s="272">
        <v>1054</v>
      </c>
      <c r="D5" s="269">
        <v>1008</v>
      </c>
      <c r="E5" s="271">
        <v>1095</v>
      </c>
      <c r="F5" s="271">
        <v>1027</v>
      </c>
      <c r="G5" s="271">
        <f>G8</f>
        <v>1040</v>
      </c>
      <c r="H5" s="320">
        <f>H7</f>
        <v>973</v>
      </c>
      <c r="I5" s="270">
        <f>(G5-H5)/H5</f>
        <v>6.8859198355601239E-2</v>
      </c>
      <c r="J5" s="269">
        <f>(J7+J10+J15)</f>
        <v>1091</v>
      </c>
      <c r="K5" s="268">
        <f>(K7+K10+K15)</f>
        <v>1277</v>
      </c>
      <c r="L5" s="267">
        <f>(L7+L10+L15)</f>
        <v>975</v>
      </c>
      <c r="M5" s="267">
        <f>(M7+M10+M15)</f>
        <v>979</v>
      </c>
    </row>
    <row r="6" spans="1:14" x14ac:dyDescent="0.25">
      <c r="A6" s="266"/>
      <c r="B6" s="212"/>
      <c r="C6" s="262"/>
      <c r="D6" s="206"/>
      <c r="E6" s="261"/>
      <c r="F6" s="317"/>
      <c r="G6" s="316"/>
      <c r="H6" s="209"/>
      <c r="I6" s="222"/>
      <c r="J6" s="220"/>
      <c r="K6" s="265"/>
      <c r="L6" s="265"/>
      <c r="M6" s="265"/>
    </row>
    <row r="7" spans="1:14" x14ac:dyDescent="0.25">
      <c r="A7" s="258" t="s">
        <v>111</v>
      </c>
      <c r="B7" s="256">
        <v>1008</v>
      </c>
      <c r="C7" s="195">
        <v>1054</v>
      </c>
      <c r="D7" s="206">
        <v>1008</v>
      </c>
      <c r="E7" s="261">
        <v>1095</v>
      </c>
      <c r="F7" s="318">
        <v>1027</v>
      </c>
      <c r="G7" s="264">
        <f>G8</f>
        <v>1040</v>
      </c>
      <c r="H7" s="209">
        <v>973</v>
      </c>
      <c r="I7" s="208">
        <f>(G7-H7)/H7</f>
        <v>6.8859198355601239E-2</v>
      </c>
      <c r="J7" s="206">
        <v>1091</v>
      </c>
      <c r="K7" s="254">
        <v>1277</v>
      </c>
      <c r="L7" s="254">
        <v>975</v>
      </c>
      <c r="M7" s="254">
        <v>979</v>
      </c>
    </row>
    <row r="8" spans="1:14" x14ac:dyDescent="0.25">
      <c r="A8" s="257" t="s">
        <v>57</v>
      </c>
      <c r="B8" s="256">
        <v>1008</v>
      </c>
      <c r="C8" s="205">
        <v>1054</v>
      </c>
      <c r="D8" s="206">
        <v>1008</v>
      </c>
      <c r="E8" s="261">
        <v>1095</v>
      </c>
      <c r="F8" s="318">
        <v>1027</v>
      </c>
      <c r="G8" s="264">
        <v>1040</v>
      </c>
      <c r="H8" s="263">
        <v>973</v>
      </c>
      <c r="I8" s="208">
        <f>(G8-H8)/H8</f>
        <v>6.8859198355601239E-2</v>
      </c>
      <c r="J8" s="206">
        <v>1091</v>
      </c>
      <c r="K8" s="254">
        <v>1277</v>
      </c>
      <c r="L8" s="254">
        <v>975</v>
      </c>
      <c r="M8" s="254">
        <v>979</v>
      </c>
    </row>
    <row r="9" spans="1:14" x14ac:dyDescent="0.25">
      <c r="A9" s="257"/>
      <c r="B9" s="212"/>
      <c r="C9" s="212"/>
      <c r="D9" s="262"/>
      <c r="E9" s="210"/>
      <c r="F9" s="210"/>
      <c r="G9" s="261"/>
      <c r="H9" s="209"/>
      <c r="I9" s="208"/>
      <c r="J9" s="220"/>
      <c r="K9" s="259"/>
      <c r="L9" s="259"/>
      <c r="M9" s="259"/>
    </row>
    <row r="10" spans="1:14" x14ac:dyDescent="0.25">
      <c r="A10" s="258" t="s">
        <v>110</v>
      </c>
      <c r="B10" s="195"/>
      <c r="C10" s="256"/>
      <c r="D10" s="195"/>
      <c r="E10" s="210"/>
      <c r="F10" s="261"/>
      <c r="G10" s="260"/>
      <c r="H10" s="209"/>
      <c r="I10" s="208"/>
      <c r="J10" s="220"/>
      <c r="K10" s="259"/>
      <c r="L10" s="259"/>
      <c r="M10" s="259"/>
    </row>
    <row r="11" spans="1:14" x14ac:dyDescent="0.25">
      <c r="A11" s="257" t="s">
        <v>57</v>
      </c>
      <c r="B11" s="195"/>
      <c r="C11" s="256"/>
      <c r="D11" s="195"/>
      <c r="E11" s="210"/>
      <c r="F11" s="210"/>
      <c r="G11" s="261"/>
      <c r="H11" s="209"/>
      <c r="I11" s="208"/>
      <c r="J11" s="220"/>
      <c r="K11" s="259"/>
      <c r="L11" s="259"/>
      <c r="M11" s="259"/>
    </row>
    <row r="12" spans="1:14" x14ac:dyDescent="0.25">
      <c r="A12" s="257"/>
      <c r="B12" s="195"/>
      <c r="C12" s="256"/>
      <c r="D12" s="195"/>
      <c r="E12" s="210"/>
      <c r="F12" s="210"/>
      <c r="G12" s="261"/>
      <c r="H12" s="209"/>
      <c r="I12" s="208"/>
      <c r="J12" s="220"/>
      <c r="K12" s="259"/>
      <c r="L12" s="259"/>
      <c r="M12" s="259"/>
      <c r="N12" s="319"/>
    </row>
    <row r="13" spans="1:14" x14ac:dyDescent="0.25">
      <c r="A13" s="257" t="s">
        <v>109</v>
      </c>
      <c r="B13" s="195"/>
      <c r="C13" s="256"/>
      <c r="D13" s="256"/>
      <c r="E13" s="210"/>
      <c r="F13" s="210"/>
      <c r="G13" s="261"/>
      <c r="H13" s="209"/>
      <c r="I13" s="208"/>
      <c r="J13" s="220"/>
      <c r="K13" s="259"/>
      <c r="L13" s="259"/>
      <c r="M13" s="259"/>
    </row>
    <row r="14" spans="1:14" x14ac:dyDescent="0.25">
      <c r="A14" s="257"/>
      <c r="B14" s="256"/>
      <c r="C14" s="256"/>
      <c r="D14" s="256"/>
      <c r="E14" s="210"/>
      <c r="F14" s="261"/>
      <c r="G14" s="260"/>
      <c r="H14" s="209"/>
      <c r="I14" s="208"/>
      <c r="J14" s="220"/>
      <c r="K14" s="259"/>
      <c r="L14" s="259"/>
      <c r="M14" s="259"/>
    </row>
    <row r="15" spans="1:14" x14ac:dyDescent="0.25">
      <c r="A15" s="258" t="s">
        <v>108</v>
      </c>
      <c r="B15" s="256"/>
      <c r="C15" s="256"/>
      <c r="D15" s="256"/>
      <c r="E15" s="210"/>
      <c r="F15" s="193"/>
      <c r="G15" s="255"/>
      <c r="H15" s="209"/>
      <c r="I15" s="208"/>
      <c r="J15" s="206"/>
      <c r="K15" s="254"/>
      <c r="L15" s="254"/>
      <c r="M15" s="254"/>
    </row>
    <row r="16" spans="1:14" x14ac:dyDescent="0.25">
      <c r="A16" s="257" t="s">
        <v>57</v>
      </c>
      <c r="B16" s="256"/>
      <c r="C16" s="256"/>
      <c r="D16" s="256"/>
      <c r="E16" s="256"/>
      <c r="F16" s="193"/>
      <c r="G16" s="255"/>
      <c r="H16" s="209"/>
      <c r="I16" s="208"/>
      <c r="J16" s="206"/>
      <c r="K16" s="254"/>
      <c r="L16" s="254"/>
      <c r="M16" s="254"/>
    </row>
    <row r="17" spans="1:14" ht="14.4" thickBot="1" x14ac:dyDescent="0.3">
      <c r="A17" s="253"/>
      <c r="B17" s="252"/>
      <c r="C17" s="252"/>
      <c r="D17" s="252"/>
      <c r="E17" s="252"/>
      <c r="F17" s="252"/>
      <c r="G17" s="251"/>
      <c r="H17" s="250"/>
      <c r="I17" s="249"/>
      <c r="J17" s="248"/>
      <c r="K17" s="247"/>
      <c r="L17" s="247"/>
      <c r="M17" s="247"/>
    </row>
    <row r="18" spans="1:14" x14ac:dyDescent="0.25">
      <c r="A18" s="194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14" x14ac:dyDescent="0.25">
      <c r="A19" s="194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</row>
    <row r="20" spans="1:14" x14ac:dyDescent="0.25">
      <c r="A20" s="194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</row>
    <row r="21" spans="1:14" x14ac:dyDescent="0.25">
      <c r="A21" s="194"/>
      <c r="B21" s="193"/>
      <c r="C21" s="193"/>
      <c r="D21" s="193"/>
      <c r="E21" s="193"/>
      <c r="F21" s="193"/>
      <c r="G21" s="246"/>
      <c r="H21" s="193"/>
      <c r="I21" s="193"/>
      <c r="J21" s="193"/>
      <c r="K21" s="193"/>
      <c r="L21" s="193"/>
    </row>
    <row r="22" spans="1:14" x14ac:dyDescent="0.25">
      <c r="A22" s="194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</row>
    <row r="23" spans="1:14" ht="14.4" thickBot="1" x14ac:dyDescent="0.3">
      <c r="A23" s="379" t="s">
        <v>107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</row>
    <row r="24" spans="1:14" x14ac:dyDescent="0.25">
      <c r="A24" s="245"/>
      <c r="B24" s="369" t="s">
        <v>94</v>
      </c>
      <c r="C24" s="370"/>
      <c r="D24" s="371"/>
      <c r="E24" s="371"/>
      <c r="F24" s="371"/>
      <c r="G24" s="371"/>
      <c r="H24" s="372"/>
      <c r="I24" s="373"/>
      <c r="J24" s="374" t="s">
        <v>106</v>
      </c>
      <c r="K24" s="375"/>
      <c r="L24" s="375"/>
      <c r="M24" s="376"/>
    </row>
    <row r="25" spans="1:14" x14ac:dyDescent="0.25">
      <c r="A25" s="244"/>
      <c r="B25" s="243" t="s">
        <v>91</v>
      </c>
      <c r="C25" s="243" t="s">
        <v>90</v>
      </c>
      <c r="D25" s="243" t="s">
        <v>105</v>
      </c>
      <c r="E25" s="243" t="s">
        <v>88</v>
      </c>
      <c r="F25" s="277" t="s">
        <v>87</v>
      </c>
      <c r="G25" s="242" t="s">
        <v>135</v>
      </c>
      <c r="H25" s="377" t="s">
        <v>138</v>
      </c>
      <c r="I25" s="378"/>
      <c r="J25" s="241">
        <v>2022</v>
      </c>
      <c r="K25" s="240">
        <v>2023</v>
      </c>
      <c r="L25" s="239">
        <v>2024</v>
      </c>
      <c r="M25" s="238">
        <v>2025</v>
      </c>
    </row>
    <row r="26" spans="1:14" x14ac:dyDescent="0.25">
      <c r="A26" s="214"/>
      <c r="B26" s="237"/>
      <c r="C26" s="236"/>
      <c r="D26" s="236"/>
      <c r="E26" s="236"/>
      <c r="F26" s="321"/>
      <c r="G26" s="235"/>
      <c r="H26" s="234"/>
      <c r="I26" s="233"/>
      <c r="J26" s="231"/>
      <c r="K26" s="231"/>
      <c r="L26" s="232"/>
      <c r="M26" s="231"/>
    </row>
    <row r="27" spans="1:14" x14ac:dyDescent="0.25">
      <c r="A27" s="230" t="s">
        <v>104</v>
      </c>
      <c r="B27" s="225">
        <v>12441</v>
      </c>
      <c r="C27" s="225">
        <v>12480</v>
      </c>
      <c r="D27" s="225">
        <v>12452</v>
      </c>
      <c r="E27" s="225">
        <v>12479</v>
      </c>
      <c r="F27" s="225">
        <f>SUM(F28:F34)</f>
        <v>12351</v>
      </c>
      <c r="G27" s="329">
        <f>SUM(G28:G34)</f>
        <v>12241</v>
      </c>
      <c r="H27" s="229">
        <f>SUM(H29:H34)</f>
        <v>12575</v>
      </c>
      <c r="I27" s="208">
        <f>(G27-H27)/H27</f>
        <v>-2.6560636182902584E-2</v>
      </c>
      <c r="J27" s="228">
        <f>SUM(J29:J34)</f>
        <v>12075</v>
      </c>
      <c r="K27" s="227">
        <f>SUM(K29:K34)</f>
        <v>13295</v>
      </c>
      <c r="L27" s="226">
        <f>SUM(L29:L34)</f>
        <v>12708</v>
      </c>
      <c r="M27" s="225">
        <f>SUM(M28:M34)</f>
        <v>12454</v>
      </c>
    </row>
    <row r="28" spans="1:14" x14ac:dyDescent="0.25">
      <c r="A28" s="214"/>
      <c r="B28" s="213"/>
      <c r="C28" s="224"/>
      <c r="D28" s="224"/>
      <c r="E28" s="224"/>
      <c r="F28" s="223"/>
      <c r="G28" s="223"/>
      <c r="H28" s="209"/>
      <c r="I28" s="222"/>
      <c r="J28" s="221"/>
      <c r="K28" s="220"/>
      <c r="L28" s="220"/>
      <c r="M28" s="210"/>
      <c r="N28" s="219"/>
    </row>
    <row r="29" spans="1:14" x14ac:dyDescent="0.25">
      <c r="A29" s="218" t="s">
        <v>103</v>
      </c>
      <c r="B29" s="213">
        <v>426</v>
      </c>
      <c r="C29" s="213">
        <v>485</v>
      </c>
      <c r="D29" s="212">
        <v>573</v>
      </c>
      <c r="E29" s="213">
        <v>487</v>
      </c>
      <c r="F29" s="210">
        <f>Census!F6</f>
        <v>437</v>
      </c>
      <c r="G29" s="210">
        <f>Census!G6</f>
        <v>382</v>
      </c>
      <c r="H29" s="209">
        <f>Census!H7</f>
        <v>404</v>
      </c>
      <c r="I29" s="208">
        <f t="shared" ref="I29:I34" si="0">(F29-H29)/H29</f>
        <v>8.1683168316831686E-2</v>
      </c>
      <c r="J29" s="207">
        <v>1050</v>
      </c>
      <c r="K29" s="206">
        <v>665</v>
      </c>
      <c r="L29" s="206">
        <v>203</v>
      </c>
      <c r="M29" s="205">
        <f>Census!M6</f>
        <v>433</v>
      </c>
    </row>
    <row r="30" spans="1:14" x14ac:dyDescent="0.25">
      <c r="A30" s="214" t="s">
        <v>102</v>
      </c>
      <c r="B30" s="213">
        <v>1027</v>
      </c>
      <c r="C30" s="213">
        <v>949</v>
      </c>
      <c r="D30" s="212">
        <v>895</v>
      </c>
      <c r="E30" s="213">
        <v>957</v>
      </c>
      <c r="F30" s="210">
        <f>Census!F57</f>
        <v>947</v>
      </c>
      <c r="G30" s="210">
        <f>Census!G57</f>
        <v>931</v>
      </c>
      <c r="H30" s="209">
        <f>Census!H57</f>
        <v>1034</v>
      </c>
      <c r="I30" s="208">
        <f t="shared" si="0"/>
        <v>-8.4139264990328824E-2</v>
      </c>
      <c r="J30" s="207">
        <v>505</v>
      </c>
      <c r="K30" s="207">
        <v>984</v>
      </c>
      <c r="L30" s="206">
        <v>988</v>
      </c>
      <c r="M30" s="205">
        <f>Census!M57</f>
        <v>1047</v>
      </c>
      <c r="N30" s="191" t="s">
        <v>101</v>
      </c>
    </row>
    <row r="31" spans="1:14" x14ac:dyDescent="0.25">
      <c r="A31" s="214" t="s">
        <v>100</v>
      </c>
      <c r="B31" s="213">
        <v>891</v>
      </c>
      <c r="C31" s="213">
        <v>921</v>
      </c>
      <c r="D31" s="212">
        <v>942</v>
      </c>
      <c r="E31" s="211">
        <v>916</v>
      </c>
      <c r="F31" s="210">
        <f>Census!F15+Census!F21+Census!F27+Census!F32+Census!F46+Census!F52+Census!F33+Census!F42</f>
        <v>925</v>
      </c>
      <c r="G31" s="210">
        <f>Census!G15+Census!G21+Census!G27+Census!G32+Census!G46+Census!G52+Census!G33+Census!G42</f>
        <v>937</v>
      </c>
      <c r="H31" s="217">
        <f>Census!H15+Census!H27+Census!H33+Census!H50</f>
        <v>763</v>
      </c>
      <c r="I31" s="208">
        <f t="shared" si="0"/>
        <v>0.21231979030144169</v>
      </c>
      <c r="J31" s="216">
        <v>736</v>
      </c>
      <c r="K31" s="216">
        <v>708</v>
      </c>
      <c r="L31" s="215">
        <v>790</v>
      </c>
      <c r="M31" s="210">
        <f>Census!M15+Census!M21+Census!M27+Census!M32+Census!M46+Census!M52+Census!M33+Census!M42</f>
        <v>902</v>
      </c>
    </row>
    <row r="32" spans="1:14" x14ac:dyDescent="0.25">
      <c r="A32" s="214" t="s">
        <v>99</v>
      </c>
      <c r="B32" s="213">
        <v>8290</v>
      </c>
      <c r="C32" s="213">
        <v>8317</v>
      </c>
      <c r="D32" s="212">
        <v>8205</v>
      </c>
      <c r="E32" s="211">
        <v>8295</v>
      </c>
      <c r="F32" s="210">
        <v>8231</v>
      </c>
      <c r="G32" s="210">
        <v>8192</v>
      </c>
      <c r="H32" s="217">
        <v>5928</v>
      </c>
      <c r="I32" s="208">
        <f t="shared" si="0"/>
        <v>0.38849527665317141</v>
      </c>
      <c r="J32" s="216">
        <v>5208</v>
      </c>
      <c r="K32" s="216">
        <v>6421</v>
      </c>
      <c r="L32" s="215">
        <v>6120</v>
      </c>
      <c r="M32" s="210">
        <v>8270</v>
      </c>
    </row>
    <row r="33" spans="1:13" x14ac:dyDescent="0.25">
      <c r="A33" s="214" t="s">
        <v>98</v>
      </c>
      <c r="B33" s="213">
        <v>1095</v>
      </c>
      <c r="C33" s="212">
        <v>1090</v>
      </c>
      <c r="D33" s="212">
        <v>1008</v>
      </c>
      <c r="E33" s="211">
        <v>983</v>
      </c>
      <c r="F33" s="210">
        <f>Census!F23+Census!F14</f>
        <v>976</v>
      </c>
      <c r="G33" s="210">
        <f>Census!G23+Census!G14</f>
        <v>1075</v>
      </c>
      <c r="H33" s="209">
        <f>Census!H14+Census!H23+Census!H26+Census!H44</f>
        <v>3974</v>
      </c>
      <c r="I33" s="208">
        <f t="shared" si="0"/>
        <v>-0.75440362355309509</v>
      </c>
      <c r="J33" s="207">
        <v>4146</v>
      </c>
      <c r="K33" s="207">
        <v>4194</v>
      </c>
      <c r="L33" s="206">
        <v>4127</v>
      </c>
      <c r="M33" s="205">
        <f>Census!M23+Census!M14</f>
        <v>1089</v>
      </c>
    </row>
    <row r="34" spans="1:13" ht="14.4" thickBot="1" x14ac:dyDescent="0.3">
      <c r="A34" s="204" t="s">
        <v>97</v>
      </c>
      <c r="B34" s="203">
        <v>712</v>
      </c>
      <c r="C34" s="202">
        <v>718</v>
      </c>
      <c r="D34" s="202">
        <v>829</v>
      </c>
      <c r="E34" s="201">
        <v>841</v>
      </c>
      <c r="F34" s="196">
        <f>Census!F16+Census!F17+Census!F28+Census!F41+Census!F45+Census!F47+Census!F53+Census!F54</f>
        <v>835</v>
      </c>
      <c r="G34" s="196">
        <f>Census!G16+Census!G17+Census!G28+Census!G41+Census!G45+Census!G47+Census!G53+Census!G54</f>
        <v>724</v>
      </c>
      <c r="H34" s="200">
        <f>Census!H16+Census!H45+Census!H47+Census!H54</f>
        <v>472</v>
      </c>
      <c r="I34" s="199">
        <f t="shared" si="0"/>
        <v>0.76906779661016944</v>
      </c>
      <c r="J34" s="198">
        <v>430</v>
      </c>
      <c r="K34" s="198">
        <v>323</v>
      </c>
      <c r="L34" s="197">
        <v>480</v>
      </c>
      <c r="M34" s="196">
        <f>Census!M16+Census!M17+Census!M28+Census!M41+Census!M45+Census!M47+Census!M53+Census!M54</f>
        <v>713</v>
      </c>
    </row>
    <row r="35" spans="1:13" x14ac:dyDescent="0.25">
      <c r="A35" s="194"/>
      <c r="B35" s="193"/>
      <c r="C35" s="193"/>
      <c r="D35" s="193"/>
      <c r="E35" s="193"/>
      <c r="F35" s="193"/>
      <c r="G35" s="193"/>
      <c r="H35" s="193"/>
      <c r="I35" s="193"/>
      <c r="J35" s="193"/>
      <c r="K35" s="193"/>
      <c r="L35" s="193"/>
    </row>
    <row r="36" spans="1:13" x14ac:dyDescent="0.25">
      <c r="A36" s="194" t="s">
        <v>96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</row>
    <row r="37" spans="1:13" x14ac:dyDescent="0.25">
      <c r="A37" s="194" t="s">
        <v>95</v>
      </c>
      <c r="B37" s="193"/>
      <c r="C37" s="193"/>
      <c r="D37" s="193"/>
      <c r="E37" s="193"/>
      <c r="F37" s="193"/>
      <c r="G37" s="193"/>
      <c r="H37" s="195"/>
      <c r="I37" s="193"/>
      <c r="J37" s="193"/>
      <c r="K37" s="193"/>
      <c r="L37" s="193"/>
    </row>
    <row r="38" spans="1:13" x14ac:dyDescent="0.25">
      <c r="A38" s="194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</row>
  </sheetData>
  <sheetProtection algorithmName="SHA-512" hashValue="k+eBla7IHM8PIcgcvDy+NNpLgPYFfmxwaTZjE5cvbJCUhfn8B2qtTumRBJkGz19vdUkg0aOo/jte+NfyDzW5uQ==" saltValue="H6TllqUWULeYVZKGiwmTcg==" spinCount="100000" sheet="1" objects="1" scenarios="1"/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4B27-5730-4148-925F-723D6D2ED22E}">
  <dimension ref="A2:P49"/>
  <sheetViews>
    <sheetView showGridLines="0" zoomScaleNormal="100" workbookViewId="0">
      <selection activeCell="S31" sqref="S31"/>
    </sheetView>
  </sheetViews>
  <sheetFormatPr defaultColWidth="9.109375" defaultRowHeight="13.8" x14ac:dyDescent="0.25"/>
  <cols>
    <col min="1" max="1" width="29.88671875" style="191" customWidth="1"/>
    <col min="2" max="2" width="7.44140625" style="192" customWidth="1"/>
    <col min="3" max="4" width="7.5546875" style="192" customWidth="1"/>
    <col min="5" max="5" width="8" style="192" customWidth="1"/>
    <col min="6" max="6" width="8.33203125" style="192" customWidth="1"/>
    <col min="7" max="7" width="8.5546875" style="191" customWidth="1"/>
    <col min="8" max="8" width="8.33203125" style="191" customWidth="1"/>
    <col min="9" max="9" width="8.88671875" style="191" customWidth="1"/>
    <col min="10" max="16384" width="9.109375" style="191"/>
  </cols>
  <sheetData>
    <row r="2" spans="1:9" ht="14.4" thickBot="1" x14ac:dyDescent="0.3">
      <c r="A2" s="379" t="s">
        <v>130</v>
      </c>
      <c r="B2" s="379"/>
      <c r="C2" s="379"/>
      <c r="D2" s="379"/>
      <c r="E2" s="379"/>
      <c r="F2" s="379"/>
      <c r="G2" s="379"/>
      <c r="H2" s="379"/>
      <c r="I2" s="379"/>
    </row>
    <row r="3" spans="1:9" ht="15" customHeight="1" thickBot="1" x14ac:dyDescent="0.3">
      <c r="A3" s="290"/>
      <c r="B3" s="289" t="s">
        <v>91</v>
      </c>
      <c r="C3" s="289" t="s">
        <v>90</v>
      </c>
      <c r="D3" s="315" t="s">
        <v>105</v>
      </c>
      <c r="E3" s="289" t="s">
        <v>88</v>
      </c>
      <c r="F3" s="340" t="s">
        <v>87</v>
      </c>
      <c r="G3" s="339" t="s">
        <v>135</v>
      </c>
      <c r="H3" s="384" t="s">
        <v>137</v>
      </c>
      <c r="I3" s="385"/>
    </row>
    <row r="4" spans="1:9" x14ac:dyDescent="0.25">
      <c r="A4" s="209" t="s">
        <v>129</v>
      </c>
      <c r="B4" s="314">
        <v>300</v>
      </c>
      <c r="C4" s="314">
        <v>373</v>
      </c>
      <c r="D4" s="313">
        <v>335</v>
      </c>
      <c r="E4" s="337">
        <v>422</v>
      </c>
      <c r="F4" s="341">
        <v>211</v>
      </c>
      <c r="G4" s="312">
        <v>301</v>
      </c>
      <c r="H4" s="322">
        <v>261</v>
      </c>
      <c r="I4" s="311">
        <f>(G4-H4)/H4</f>
        <v>0.1532567049808429</v>
      </c>
    </row>
    <row r="5" spans="1:9" x14ac:dyDescent="0.25">
      <c r="A5" s="209"/>
      <c r="B5" s="210"/>
      <c r="C5" s="210"/>
      <c r="D5" s="210"/>
      <c r="E5" s="212"/>
      <c r="F5" s="308"/>
      <c r="G5" s="310"/>
      <c r="H5" s="310"/>
      <c r="I5" s="222"/>
    </row>
    <row r="6" spans="1:9" x14ac:dyDescent="0.25">
      <c r="A6" s="209" t="s">
        <v>128</v>
      </c>
      <c r="B6" s="210">
        <v>435</v>
      </c>
      <c r="C6" s="210">
        <v>432</v>
      </c>
      <c r="D6" s="261">
        <v>466</v>
      </c>
      <c r="E6" s="212">
        <v>462</v>
      </c>
      <c r="F6" s="334">
        <f>F8+F12+F14</f>
        <v>482</v>
      </c>
      <c r="G6" s="310">
        <f>G8+G12+G14</f>
        <v>484</v>
      </c>
      <c r="H6" s="323">
        <f>+H8+H12+H14</f>
        <v>475</v>
      </c>
      <c r="I6" s="309">
        <f>(G6-H6)/H6</f>
        <v>1.8947368421052633E-2</v>
      </c>
    </row>
    <row r="7" spans="1:9" x14ac:dyDescent="0.25">
      <c r="A7" s="209"/>
      <c r="B7" s="210"/>
      <c r="C7" s="210"/>
      <c r="D7" s="261"/>
      <c r="E7" s="212"/>
      <c r="F7" s="334"/>
      <c r="G7" s="310"/>
      <c r="H7" s="310"/>
      <c r="I7" s="222"/>
    </row>
    <row r="8" spans="1:9" x14ac:dyDescent="0.25">
      <c r="A8" s="209" t="s">
        <v>119</v>
      </c>
      <c r="B8" s="210">
        <v>189</v>
      </c>
      <c r="C8" s="210">
        <v>189</v>
      </c>
      <c r="D8" s="210">
        <v>205</v>
      </c>
      <c r="E8" s="212">
        <v>211</v>
      </c>
      <c r="F8" s="334">
        <f>SUM(F9:F10)</f>
        <v>167</v>
      </c>
      <c r="G8" s="310">
        <f>SUM(G9:G10)</f>
        <v>216</v>
      </c>
      <c r="H8" s="310">
        <f>SUM(H9:H10)</f>
        <v>201</v>
      </c>
      <c r="I8" s="208">
        <f>(G8-H8)/H8</f>
        <v>7.4626865671641784E-2</v>
      </c>
    </row>
    <row r="9" spans="1:9" x14ac:dyDescent="0.25">
      <c r="A9" s="209" t="s">
        <v>123</v>
      </c>
      <c r="B9" s="306">
        <v>181</v>
      </c>
      <c r="C9" s="306">
        <v>177</v>
      </c>
      <c r="D9" s="306">
        <v>192</v>
      </c>
      <c r="E9" s="338">
        <v>199</v>
      </c>
      <c r="F9" s="335">
        <v>160</v>
      </c>
      <c r="G9" s="325">
        <v>208</v>
      </c>
      <c r="H9" s="324">
        <v>192</v>
      </c>
      <c r="I9" s="309">
        <f>(G9-H9)/H9</f>
        <v>8.3333333333333329E-2</v>
      </c>
    </row>
    <row r="10" spans="1:9" x14ac:dyDescent="0.25">
      <c r="A10" s="209" t="s">
        <v>117</v>
      </c>
      <c r="B10" s="306">
        <v>8</v>
      </c>
      <c r="C10" s="306">
        <v>12</v>
      </c>
      <c r="D10" s="306">
        <v>13</v>
      </c>
      <c r="E10" s="338">
        <v>12</v>
      </c>
      <c r="F10" s="335">
        <v>7</v>
      </c>
      <c r="G10" s="325">
        <v>8</v>
      </c>
      <c r="H10" s="324">
        <v>9</v>
      </c>
      <c r="I10" s="309">
        <f>(G10-H10)/H10</f>
        <v>-0.1111111111111111</v>
      </c>
    </row>
    <row r="11" spans="1:9" x14ac:dyDescent="0.25">
      <c r="A11" s="209"/>
      <c r="B11" s="210"/>
      <c r="C11" s="210"/>
      <c r="D11" s="210"/>
      <c r="E11" s="212"/>
      <c r="F11" s="334"/>
      <c r="G11" s="310"/>
      <c r="H11" s="323"/>
      <c r="I11" s="307"/>
    </row>
    <row r="12" spans="1:9" x14ac:dyDescent="0.25">
      <c r="A12" s="209" t="s">
        <v>127</v>
      </c>
      <c r="B12" s="306">
        <v>213</v>
      </c>
      <c r="C12" s="306">
        <v>217</v>
      </c>
      <c r="D12" s="306">
        <v>228</v>
      </c>
      <c r="E12" s="338">
        <v>217</v>
      </c>
      <c r="F12" s="335">
        <v>283</v>
      </c>
      <c r="G12" s="325">
        <v>225</v>
      </c>
      <c r="H12" s="325">
        <v>235</v>
      </c>
      <c r="I12" s="208">
        <f>(G12-H12)/H12</f>
        <v>-4.2553191489361701E-2</v>
      </c>
    </row>
    <row r="13" spans="1:9" x14ac:dyDescent="0.25">
      <c r="A13" s="209"/>
      <c r="B13" s="306"/>
      <c r="C13" s="306"/>
      <c r="D13" s="306"/>
      <c r="E13" s="338"/>
      <c r="F13" s="335"/>
      <c r="G13" s="325"/>
      <c r="H13" s="325"/>
      <c r="I13" s="208"/>
    </row>
    <row r="14" spans="1:9" ht="14.4" thickBot="1" x14ac:dyDescent="0.3">
      <c r="A14" s="200" t="s">
        <v>126</v>
      </c>
      <c r="B14" s="305">
        <v>33</v>
      </c>
      <c r="C14" s="305">
        <v>26</v>
      </c>
      <c r="D14" s="305">
        <v>33</v>
      </c>
      <c r="E14" s="281">
        <v>34</v>
      </c>
      <c r="F14" s="336">
        <v>32</v>
      </c>
      <c r="G14" s="332">
        <v>43</v>
      </c>
      <c r="H14" s="326">
        <v>39</v>
      </c>
      <c r="I14" s="304">
        <f>(G14-H14)/H14</f>
        <v>0.10256410256410256</v>
      </c>
    </row>
    <row r="15" spans="1:9" x14ac:dyDescent="0.25">
      <c r="A15" s="194"/>
      <c r="B15" s="193"/>
      <c r="C15" s="193"/>
      <c r="D15" s="193"/>
      <c r="E15" s="193"/>
      <c r="F15" s="193"/>
      <c r="G15" s="194"/>
      <c r="H15" s="194"/>
      <c r="I15" s="194"/>
    </row>
    <row r="16" spans="1:9" x14ac:dyDescent="0.25">
      <c r="A16" s="194"/>
      <c r="B16" s="193"/>
      <c r="C16" s="193"/>
      <c r="D16" s="193"/>
      <c r="E16" s="193"/>
      <c r="F16" s="193"/>
      <c r="G16" s="194"/>
      <c r="H16" s="194"/>
      <c r="I16" s="194"/>
    </row>
    <row r="17" spans="1:16" x14ac:dyDescent="0.25">
      <c r="A17" s="302" t="s">
        <v>125</v>
      </c>
      <c r="B17" s="303"/>
      <c r="C17" s="303"/>
      <c r="D17" s="303"/>
      <c r="E17" s="303"/>
      <c r="F17" s="303"/>
      <c r="G17" s="302"/>
      <c r="H17" s="194"/>
      <c r="I17" s="194"/>
    </row>
    <row r="18" spans="1:16" x14ac:dyDescent="0.25">
      <c r="A18" s="194"/>
      <c r="B18" s="193"/>
      <c r="C18" s="193"/>
      <c r="D18" s="193"/>
      <c r="E18" s="193"/>
      <c r="F18" s="193"/>
      <c r="G18" s="194"/>
      <c r="H18" s="194"/>
      <c r="I18" s="194"/>
    </row>
    <row r="19" spans="1:16" x14ac:dyDescent="0.25">
      <c r="A19" s="194"/>
      <c r="B19" s="193"/>
      <c r="C19" s="193"/>
      <c r="D19" s="193"/>
      <c r="E19" s="193"/>
      <c r="F19" s="193"/>
      <c r="G19" s="194"/>
      <c r="H19" s="194"/>
      <c r="I19" s="194"/>
    </row>
    <row r="20" spans="1:16" ht="14.4" thickBot="1" x14ac:dyDescent="0.3">
      <c r="A20" s="386" t="s">
        <v>124</v>
      </c>
      <c r="B20" s="386"/>
      <c r="C20" s="386"/>
      <c r="D20" s="386"/>
      <c r="E20" s="386"/>
      <c r="F20" s="386"/>
      <c r="H20" s="301"/>
      <c r="I20" s="301"/>
      <c r="J20" s="301"/>
      <c r="K20" s="301"/>
      <c r="L20" s="301"/>
      <c r="M20" s="301"/>
      <c r="N20" s="301"/>
      <c r="O20" s="301"/>
      <c r="P20" s="301"/>
    </row>
    <row r="21" spans="1:16" x14ac:dyDescent="0.25">
      <c r="A21" s="300"/>
      <c r="B21" s="299">
        <v>2021</v>
      </c>
      <c r="C21" s="299">
        <v>2022</v>
      </c>
      <c r="D21" s="299">
        <v>2023</v>
      </c>
      <c r="E21" s="298">
        <v>2024</v>
      </c>
      <c r="F21" s="298">
        <v>2025</v>
      </c>
    </row>
    <row r="22" spans="1:16" x14ac:dyDescent="0.25">
      <c r="A22" s="297" t="s">
        <v>121</v>
      </c>
      <c r="B22" s="206">
        <v>4133</v>
      </c>
      <c r="C22" s="206">
        <v>5190</v>
      </c>
      <c r="D22" s="296">
        <v>5551</v>
      </c>
      <c r="E22" s="283">
        <v>4621</v>
      </c>
      <c r="F22" s="283">
        <v>5059</v>
      </c>
    </row>
    <row r="23" spans="1:16" x14ac:dyDescent="0.25">
      <c r="A23" s="295"/>
      <c r="B23" s="206"/>
      <c r="C23" s="206"/>
      <c r="D23" s="206"/>
      <c r="E23" s="283"/>
      <c r="F23" s="283"/>
    </row>
    <row r="24" spans="1:16" x14ac:dyDescent="0.25">
      <c r="A24" s="294" t="s">
        <v>120</v>
      </c>
      <c r="B24" s="206">
        <f>SUM(B26+B30+B32)</f>
        <v>8592</v>
      </c>
      <c r="C24" s="206">
        <f>SUM(C26+C30+C32)</f>
        <v>5491</v>
      </c>
      <c r="D24" s="206">
        <f>SUM(D26+D30+D32)</f>
        <v>4434</v>
      </c>
      <c r="E24" s="283">
        <f>SUM(E26+E30+E32)</f>
        <v>5702</v>
      </c>
      <c r="F24" s="283">
        <f>SUM(F26+F30+F32)</f>
        <v>5803</v>
      </c>
    </row>
    <row r="25" spans="1:16" x14ac:dyDescent="0.25">
      <c r="A25" s="295"/>
      <c r="B25" s="206"/>
      <c r="C25" s="206"/>
      <c r="D25" s="206"/>
      <c r="E25" s="283"/>
      <c r="F25" s="283"/>
    </row>
    <row r="26" spans="1:16" x14ac:dyDescent="0.25">
      <c r="A26" s="295" t="s">
        <v>119</v>
      </c>
      <c r="B26" s="206">
        <f>SUM(B27:B28)</f>
        <v>1810</v>
      </c>
      <c r="C26" s="206">
        <f>SUM(C27:C28)</f>
        <v>1605</v>
      </c>
      <c r="D26" s="206">
        <f>SUM(D27:D28)</f>
        <v>2125</v>
      </c>
      <c r="E26" s="283">
        <f>SUM(E27:E28)</f>
        <v>2296</v>
      </c>
      <c r="F26" s="283">
        <f>SUM(F27:F28)</f>
        <v>2536</v>
      </c>
    </row>
    <row r="27" spans="1:16" x14ac:dyDescent="0.25">
      <c r="A27" s="295" t="s">
        <v>123</v>
      </c>
      <c r="B27" s="206">
        <v>1705</v>
      </c>
      <c r="C27" s="206">
        <v>1506</v>
      </c>
      <c r="D27" s="206">
        <v>2032</v>
      </c>
      <c r="E27" s="283">
        <v>2177</v>
      </c>
      <c r="F27" s="283">
        <v>2379</v>
      </c>
    </row>
    <row r="28" spans="1:16" x14ac:dyDescent="0.25">
      <c r="A28" s="295" t="s">
        <v>117</v>
      </c>
      <c r="B28" s="206">
        <v>105</v>
      </c>
      <c r="C28" s="206">
        <v>99</v>
      </c>
      <c r="D28" s="206">
        <v>93</v>
      </c>
      <c r="E28" s="283">
        <v>119</v>
      </c>
      <c r="F28" s="283">
        <v>157</v>
      </c>
    </row>
    <row r="29" spans="1:16" x14ac:dyDescent="0.25">
      <c r="A29" s="295"/>
      <c r="B29" s="206"/>
      <c r="C29" s="206"/>
      <c r="D29" s="206"/>
      <c r="E29" s="283"/>
      <c r="F29" s="283"/>
    </row>
    <row r="30" spans="1:16" x14ac:dyDescent="0.25">
      <c r="A30" s="294" t="s">
        <v>116</v>
      </c>
      <c r="B30" s="206">
        <v>6059</v>
      </c>
      <c r="C30" s="206">
        <v>3147</v>
      </c>
      <c r="D30" s="206">
        <v>1601</v>
      </c>
      <c r="E30" s="283">
        <v>2877</v>
      </c>
      <c r="F30" s="283">
        <v>2887</v>
      </c>
    </row>
    <row r="31" spans="1:16" x14ac:dyDescent="0.25">
      <c r="A31" s="218"/>
      <c r="B31" s="293"/>
      <c r="C31" s="293"/>
      <c r="D31" s="293"/>
      <c r="E31" s="283"/>
      <c r="F31" s="283"/>
    </row>
    <row r="32" spans="1:16" ht="14.4" thickBot="1" x14ac:dyDescent="0.3">
      <c r="A32" s="292" t="s">
        <v>122</v>
      </c>
      <c r="B32" s="291">
        <v>723</v>
      </c>
      <c r="C32" s="291">
        <v>739</v>
      </c>
      <c r="D32" s="291">
        <v>708</v>
      </c>
      <c r="E32" s="280">
        <v>529</v>
      </c>
      <c r="F32" s="280">
        <v>380</v>
      </c>
    </row>
    <row r="37" spans="1:13" ht="14.4" thickBot="1" x14ac:dyDescent="0.3">
      <c r="A37" s="379" t="s">
        <v>140</v>
      </c>
      <c r="B37" s="379"/>
      <c r="C37" s="379"/>
      <c r="D37" s="379"/>
      <c r="E37" s="379"/>
      <c r="F37" s="379"/>
    </row>
    <row r="38" spans="1:13" x14ac:dyDescent="0.25">
      <c r="A38" s="290"/>
      <c r="B38" s="289">
        <v>2021</v>
      </c>
      <c r="C38" s="289">
        <v>2022</v>
      </c>
      <c r="D38" s="289">
        <v>2023</v>
      </c>
      <c r="E38" s="288">
        <v>2024</v>
      </c>
      <c r="F38" s="288">
        <v>2025</v>
      </c>
    </row>
    <row r="39" spans="1:13" x14ac:dyDescent="0.25">
      <c r="A39" s="209" t="s">
        <v>121</v>
      </c>
      <c r="B39" s="287">
        <v>4581</v>
      </c>
      <c r="C39" s="287">
        <v>5520</v>
      </c>
      <c r="D39" s="342">
        <v>5508</v>
      </c>
      <c r="E39" s="286">
        <v>3729</v>
      </c>
      <c r="F39" s="330">
        <v>5300</v>
      </c>
    </row>
    <row r="40" spans="1:13" x14ac:dyDescent="0.25">
      <c r="A40" s="209"/>
      <c r="B40" s="256"/>
      <c r="C40" s="256"/>
      <c r="D40" s="343"/>
      <c r="E40" s="283"/>
      <c r="F40" s="331"/>
    </row>
    <row r="41" spans="1:13" x14ac:dyDescent="0.25">
      <c r="A41" s="284" t="s">
        <v>120</v>
      </c>
      <c r="B41" s="256">
        <f>SUM(B43+B47+B49)</f>
        <v>4798</v>
      </c>
      <c r="C41" s="256">
        <f>SUM(C43+C47+C49)</f>
        <v>5293</v>
      </c>
      <c r="D41" s="343">
        <v>5640</v>
      </c>
      <c r="E41" s="283">
        <f>E43+E47+E49</f>
        <v>5428</v>
      </c>
      <c r="F41" s="331">
        <f>F43+F47+F49</f>
        <v>5721</v>
      </c>
      <c r="H41" s="285"/>
      <c r="I41" s="285"/>
      <c r="J41" s="285"/>
      <c r="K41" s="285"/>
    </row>
    <row r="42" spans="1:13" x14ac:dyDescent="0.25">
      <c r="A42" s="209"/>
      <c r="B42" s="256"/>
      <c r="C42" s="256"/>
      <c r="D42" s="343"/>
      <c r="E42" s="283"/>
      <c r="F42" s="331"/>
    </row>
    <row r="43" spans="1:13" x14ac:dyDescent="0.25">
      <c r="A43" s="209" t="s">
        <v>119</v>
      </c>
      <c r="B43" s="256">
        <f>SUM(B44:B45)</f>
        <v>1399</v>
      </c>
      <c r="C43" s="256">
        <f>SUM(C44:C45)</f>
        <v>1825</v>
      </c>
      <c r="D43" s="343">
        <f>SUM(D44:D45)</f>
        <v>2240</v>
      </c>
      <c r="E43" s="283">
        <f>SUM(E44:E45)</f>
        <v>2323</v>
      </c>
      <c r="F43" s="331">
        <f>SUM(F44:F45)</f>
        <v>2489</v>
      </c>
    </row>
    <row r="44" spans="1:13" x14ac:dyDescent="0.25">
      <c r="A44" s="209" t="s">
        <v>118</v>
      </c>
      <c r="B44" s="256">
        <v>1310</v>
      </c>
      <c r="C44" s="256">
        <v>1721</v>
      </c>
      <c r="D44" s="343">
        <v>2148</v>
      </c>
      <c r="E44" s="283">
        <v>2202</v>
      </c>
      <c r="F44" s="331">
        <v>2342</v>
      </c>
    </row>
    <row r="45" spans="1:13" x14ac:dyDescent="0.25">
      <c r="A45" s="209" t="s">
        <v>117</v>
      </c>
      <c r="B45" s="256">
        <v>89</v>
      </c>
      <c r="C45" s="256">
        <v>104</v>
      </c>
      <c r="D45" s="343">
        <v>92</v>
      </c>
      <c r="E45" s="283">
        <v>121</v>
      </c>
      <c r="F45" s="331">
        <v>147</v>
      </c>
      <c r="H45" s="285"/>
      <c r="I45" s="285"/>
      <c r="J45" s="285"/>
      <c r="K45" s="285"/>
      <c r="L45" s="285"/>
      <c r="M45" s="285"/>
    </row>
    <row r="46" spans="1:13" x14ac:dyDescent="0.25">
      <c r="A46" s="209"/>
      <c r="B46" s="256"/>
      <c r="C46" s="256"/>
      <c r="D46" s="343"/>
      <c r="E46" s="283"/>
      <c r="F46" s="331"/>
      <c r="J46" s="191" t="s">
        <v>10</v>
      </c>
    </row>
    <row r="47" spans="1:13" x14ac:dyDescent="0.25">
      <c r="A47" s="284" t="s">
        <v>116</v>
      </c>
      <c r="B47" s="256">
        <v>2725</v>
      </c>
      <c r="C47" s="256">
        <v>2683</v>
      </c>
      <c r="D47" s="343">
        <v>2698</v>
      </c>
      <c r="E47" s="283">
        <v>2763</v>
      </c>
      <c r="F47" s="331">
        <v>2820</v>
      </c>
    </row>
    <row r="48" spans="1:13" x14ac:dyDescent="0.25">
      <c r="A48" s="209"/>
      <c r="B48" s="256"/>
      <c r="C48" s="256"/>
      <c r="D48" s="343"/>
      <c r="E48" s="283"/>
      <c r="F48" s="331"/>
    </row>
    <row r="49" spans="1:6" ht="14.4" thickBot="1" x14ac:dyDescent="0.3">
      <c r="A49" s="282" t="s">
        <v>115</v>
      </c>
      <c r="B49" s="281">
        <v>674</v>
      </c>
      <c r="C49" s="281">
        <v>785</v>
      </c>
      <c r="D49" s="344">
        <v>702</v>
      </c>
      <c r="E49" s="280">
        <v>342</v>
      </c>
      <c r="F49" s="333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Patt Ferrari</cp:lastModifiedBy>
  <cp:lastPrinted>2026-01-05T17:36:34Z</cp:lastPrinted>
  <dcterms:created xsi:type="dcterms:W3CDTF">2025-12-18T15:21:31Z</dcterms:created>
  <dcterms:modified xsi:type="dcterms:W3CDTF">2026-01-16T18:20:35Z</dcterms:modified>
</cp:coreProperties>
</file>