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DeaD\AppData\Local\Microsoft\Windows\INetCache\Content.Outlook\PF9P3CE7\"/>
    </mc:Choice>
  </mc:AlternateContent>
  <xr:revisionPtr revIDLastSave="0" documentId="13_ncr:1_{9F39FFBB-7BC6-43E9-A4CF-3BB3F20FF0DE}" xr6:coauthVersionLast="47" xr6:coauthVersionMax="47" xr10:uidLastSave="{00000000-0000-0000-0000-000000000000}"/>
  <bookViews>
    <workbookView xWindow="-110" yWindow="-110" windowWidth="19420" windowHeight="10300" xr2:uid="{D652C9CA-7FCF-48D0-B8F0-6056E0BBF8BB}"/>
  </bookViews>
  <sheets>
    <sheet name="Summary" sheetId="2" r:id="rId1"/>
    <sheet name="Census" sheetId="3" r:id="rId2"/>
    <sheet name="GYCF &amp; Security" sheetId="4" r:id="rId3"/>
    <sheet name="Adms &amp; Rel" sheetId="5" r:id="rId4"/>
  </sheets>
  <definedNames>
    <definedName name="_xlnm.Print_Area" localSheetId="2">'GYCF &amp; Security'!$A$2:$M$38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5" l="1"/>
  <c r="F6" i="5" s="1"/>
  <c r="E8" i="5"/>
  <c r="E6" i="5" s="1"/>
  <c r="D8" i="5"/>
  <c r="D6" i="5" s="1"/>
  <c r="C8" i="5"/>
  <c r="B8" i="5"/>
  <c r="C6" i="5"/>
  <c r="B6" i="5"/>
  <c r="F34" i="4"/>
  <c r="E34" i="4"/>
  <c r="D34" i="4"/>
  <c r="C34" i="4"/>
  <c r="B34" i="4"/>
  <c r="F33" i="4"/>
  <c r="E33" i="4"/>
  <c r="D33" i="4"/>
  <c r="C33" i="4"/>
  <c r="B33" i="4"/>
  <c r="F31" i="4"/>
  <c r="I31" i="4" s="1"/>
  <c r="E31" i="4"/>
  <c r="D31" i="4"/>
  <c r="C31" i="4"/>
  <c r="B31" i="4"/>
  <c r="F30" i="4"/>
  <c r="F27" i="4" s="1"/>
  <c r="E30" i="4"/>
  <c r="E27" i="4" s="1"/>
  <c r="D30" i="4"/>
  <c r="D27" i="4" s="1"/>
  <c r="C30" i="4"/>
  <c r="C27" i="4" s="1"/>
  <c r="B30" i="4"/>
  <c r="B27" i="4" s="1"/>
  <c r="F29" i="4"/>
  <c r="E29" i="4"/>
  <c r="D29" i="4"/>
  <c r="C29" i="4"/>
  <c r="B29" i="4"/>
  <c r="F7" i="4"/>
  <c r="E7" i="4"/>
  <c r="D7" i="4"/>
  <c r="C7" i="4"/>
  <c r="B7" i="4"/>
  <c r="F5" i="4"/>
  <c r="E5" i="4"/>
  <c r="D5" i="4"/>
  <c r="C5" i="4"/>
  <c r="B5" i="4"/>
  <c r="F57" i="3"/>
  <c r="E57" i="3"/>
  <c r="D57" i="3"/>
  <c r="C57" i="3"/>
  <c r="B57" i="3"/>
  <c r="F49" i="3"/>
  <c r="E49" i="3"/>
  <c r="D49" i="3"/>
  <c r="C49" i="3"/>
  <c r="B49" i="3"/>
  <c r="F43" i="3"/>
  <c r="E43" i="3"/>
  <c r="D43" i="3"/>
  <c r="C43" i="3"/>
  <c r="B43" i="3"/>
  <c r="F39" i="3"/>
  <c r="E39" i="3"/>
  <c r="D39" i="3"/>
  <c r="C39" i="3"/>
  <c r="B39" i="3"/>
  <c r="F30" i="3"/>
  <c r="E30" i="3"/>
  <c r="D30" i="3"/>
  <c r="C30" i="3"/>
  <c r="B30" i="3"/>
  <c r="F25" i="3"/>
  <c r="E25" i="3"/>
  <c r="D25" i="3"/>
  <c r="C25" i="3"/>
  <c r="B25" i="3"/>
  <c r="F13" i="3"/>
  <c r="F9" i="3" s="1"/>
  <c r="E13" i="3"/>
  <c r="E9" i="3" s="1"/>
  <c r="D13" i="3"/>
  <c r="D9" i="3" s="1"/>
  <c r="C13" i="3"/>
  <c r="C9" i="3" s="1"/>
  <c r="B13" i="3"/>
  <c r="B9" i="3"/>
  <c r="F6" i="3"/>
  <c r="E6" i="3"/>
  <c r="D6" i="3"/>
  <c r="C6" i="3"/>
  <c r="B6" i="3"/>
  <c r="I4" i="5"/>
  <c r="H24" i="2" s="1"/>
  <c r="I24" i="2" s="1"/>
  <c r="G8" i="5"/>
  <c r="G6" i="5" s="1"/>
  <c r="H8" i="5"/>
  <c r="H6" i="5" s="1"/>
  <c r="E36" i="2" s="1"/>
  <c r="I8" i="5"/>
  <c r="I9" i="5"/>
  <c r="H31" i="2" s="1"/>
  <c r="I31" i="2" s="1"/>
  <c r="I10" i="5"/>
  <c r="H32" i="2" s="1"/>
  <c r="I32" i="2" s="1"/>
  <c r="I12" i="5"/>
  <c r="H34" i="2" s="1"/>
  <c r="I34" i="2" s="1"/>
  <c r="I14" i="5"/>
  <c r="H35" i="2" s="1"/>
  <c r="I35" i="2" s="1"/>
  <c r="B24" i="5"/>
  <c r="C24" i="5"/>
  <c r="D24" i="5"/>
  <c r="B26" i="5"/>
  <c r="C26" i="5"/>
  <c r="D26" i="5"/>
  <c r="E26" i="5"/>
  <c r="E24" i="5" s="1"/>
  <c r="F26" i="5"/>
  <c r="F24" i="5" s="1"/>
  <c r="B43" i="5"/>
  <c r="B41" i="5" s="1"/>
  <c r="C43" i="5"/>
  <c r="C41" i="5" s="1"/>
  <c r="D43" i="5"/>
  <c r="E43" i="5"/>
  <c r="E41" i="5" s="1"/>
  <c r="F43" i="5"/>
  <c r="F41" i="5" s="1"/>
  <c r="J5" i="4"/>
  <c r="K5" i="4"/>
  <c r="L5" i="4"/>
  <c r="M5" i="4"/>
  <c r="G5" i="4"/>
  <c r="I7" i="4"/>
  <c r="I8" i="4"/>
  <c r="J27" i="4"/>
  <c r="K27" i="4"/>
  <c r="L27" i="4"/>
  <c r="G29" i="4"/>
  <c r="H29" i="4"/>
  <c r="M29" i="4"/>
  <c r="M27" i="4" s="1"/>
  <c r="H30" i="4"/>
  <c r="M30" i="4"/>
  <c r="G31" i="4"/>
  <c r="H31" i="4"/>
  <c r="M31" i="4"/>
  <c r="I32" i="4"/>
  <c r="G33" i="4"/>
  <c r="H33" i="4"/>
  <c r="I33" i="4" s="1"/>
  <c r="M33" i="4"/>
  <c r="G34" i="4"/>
  <c r="H34" i="4"/>
  <c r="I34" i="4" s="1"/>
  <c r="M34" i="4"/>
  <c r="G6" i="3"/>
  <c r="G14" i="2" s="1"/>
  <c r="H14" i="2" s="1"/>
  <c r="I14" i="2" s="1"/>
  <c r="I6" i="3"/>
  <c r="I11" i="3"/>
  <c r="G13" i="3"/>
  <c r="H13" i="3"/>
  <c r="M13" i="3"/>
  <c r="M9" i="3" s="1"/>
  <c r="I14" i="3"/>
  <c r="I16" i="3"/>
  <c r="I23" i="3"/>
  <c r="G25" i="3"/>
  <c r="H25" i="3"/>
  <c r="M25" i="3"/>
  <c r="I26" i="3"/>
  <c r="I27" i="3"/>
  <c r="G30" i="3"/>
  <c r="H30" i="3"/>
  <c r="M30" i="3"/>
  <c r="I31" i="3"/>
  <c r="I33" i="3"/>
  <c r="I35" i="3"/>
  <c r="G39" i="3"/>
  <c r="H39" i="3"/>
  <c r="M39" i="3"/>
  <c r="G43" i="3"/>
  <c r="H43" i="3"/>
  <c r="M43" i="3"/>
  <c r="I44" i="3"/>
  <c r="I45" i="3"/>
  <c r="G49" i="3"/>
  <c r="H49" i="3"/>
  <c r="M49" i="3"/>
  <c r="I50" i="3"/>
  <c r="I54" i="3"/>
  <c r="G57" i="3"/>
  <c r="H57" i="3"/>
  <c r="M57" i="3"/>
  <c r="I60" i="3"/>
  <c r="I61" i="3"/>
  <c r="I62" i="3"/>
  <c r="I63" i="3"/>
  <c r="I64" i="3"/>
  <c r="I65" i="3"/>
  <c r="I66" i="3"/>
  <c r="I67" i="3"/>
  <c r="I68" i="3"/>
  <c r="I69" i="3"/>
  <c r="I70" i="3"/>
  <c r="I71" i="3"/>
  <c r="E14" i="2"/>
  <c r="G15" i="2"/>
  <c r="G16" i="2"/>
  <c r="E18" i="2"/>
  <c r="E24" i="2"/>
  <c r="G24" i="2"/>
  <c r="E31" i="2"/>
  <c r="G31" i="2"/>
  <c r="E32" i="2"/>
  <c r="G32" i="2"/>
  <c r="E33" i="2"/>
  <c r="G33" i="2"/>
  <c r="H33" i="2"/>
  <c r="I33" i="2" s="1"/>
  <c r="E34" i="2"/>
  <c r="G34" i="2"/>
  <c r="E35" i="2"/>
  <c r="G35" i="2"/>
  <c r="I13" i="3" l="1"/>
  <c r="H27" i="4"/>
  <c r="I57" i="3"/>
  <c r="I49" i="3"/>
  <c r="I39" i="3"/>
  <c r="I30" i="3"/>
  <c r="I25" i="3"/>
  <c r="I43" i="3"/>
  <c r="H9" i="3"/>
  <c r="E17" i="2" s="1"/>
  <c r="G30" i="4"/>
  <c r="G27" i="4" s="1"/>
  <c r="I30" i="4"/>
  <c r="B5" i="3"/>
  <c r="C5" i="3"/>
  <c r="D5" i="3"/>
  <c r="E5" i="3"/>
  <c r="F5" i="3"/>
  <c r="I29" i="4"/>
  <c r="I6" i="5"/>
  <c r="H36" i="2" s="1"/>
  <c r="I36" i="2" s="1"/>
  <c r="G36" i="2"/>
  <c r="I5" i="4"/>
  <c r="H18" i="2" s="1"/>
  <c r="I18" i="2" s="1"/>
  <c r="G18" i="2"/>
  <c r="M5" i="3"/>
  <c r="G9" i="3"/>
  <c r="I27" i="4" l="1"/>
  <c r="H5" i="3"/>
  <c r="E13" i="2" s="1"/>
  <c r="I9" i="3"/>
  <c r="H17" i="2" s="1"/>
  <c r="I17" i="2" s="1"/>
  <c r="G5" i="3"/>
  <c r="G17" i="2"/>
  <c r="G13" i="2" l="1"/>
  <c r="I5" i="3"/>
  <c r="H13" i="2" s="1"/>
  <c r="I13" i="2" s="1"/>
</calcChain>
</file>

<file path=xl/sharedStrings.xml><?xml version="1.0" encoding="utf-8"?>
<sst xmlns="http://schemas.openxmlformats.org/spreadsheetml/2006/main" count="188" uniqueCount="138">
  <si>
    <t>Office of Compliance and Stratigic Planning</t>
  </si>
  <si>
    <t>e/  ESSEX COUNTY TPV includes IPs housed in Essex County Jail with potential NJSPB violations who are awaiting hearing.</t>
  </si>
  <si>
    <t xml:space="preserve">    during three years.</t>
  </si>
  <si>
    <t xml:space="preserve">    (NERA). However, IPs released under NERA are supervised by parole: first degree offenses during five years; second degree offenses</t>
  </si>
  <si>
    <t xml:space="preserve">d/  DISCHARGE AT MAX includes IPs released upon expiration of maximum sentence and IPs released under the No Early Release Act </t>
  </si>
  <si>
    <t xml:space="preserve">     Intensive supervision programs, death, recall, and unspecified discharges are included in the Other Releases category.</t>
  </si>
  <si>
    <t xml:space="preserve">c/  RELEASES include parole violations and IPs discharged at max.  Escapes, and inmates serving out of state sentences are not included.     </t>
  </si>
  <si>
    <t xml:space="preserve">     the database each month.</t>
  </si>
  <si>
    <t>b/  ADMISSIONS include commitments, parole returns for technical violation and prison and correctional returns from escape entered into</t>
  </si>
  <si>
    <t xml:space="preserve">    </t>
  </si>
  <si>
    <t xml:space="preserve">     levels are designated as follows: SL I - community, SL II - minimum,  SL III - medium, SL IV - maximum, SL V-close.</t>
  </si>
  <si>
    <t xml:space="preserve">     report are NJ sentenced IPs.  Past counts for major institutions may include the count for units that are no longer open.  Housing security</t>
  </si>
  <si>
    <t xml:space="preserve">     is the total of state IPs housed in the prison complex, youth facility and in county jails. State offenders in county facilities included in this    </t>
  </si>
  <si>
    <t>a/  INCARCERATED PERSONS (IPs) include state sentenced inmates in institutions on the date of this report.  Jurisdictional population</t>
  </si>
  <si>
    <t>NOTES:   DEFINITIONS OF INCARCERATED PERSONS INCLUDED IN COUNTS</t>
  </si>
  <si>
    <t>Total Releases</t>
  </si>
  <si>
    <t>Other Releases</t>
  </si>
  <si>
    <t>IPs Discharged at Max</t>
  </si>
  <si>
    <t>Total Parole Releases</t>
  </si>
  <si>
    <t>Female Parole Releases</t>
  </si>
  <si>
    <t>Male Parole Releases</t>
  </si>
  <si>
    <t xml:space="preserve"> % of Change</t>
  </si>
  <si>
    <t>Category</t>
  </si>
  <si>
    <t>Total Admissions</t>
  </si>
  <si>
    <t>Youth Complex</t>
  </si>
  <si>
    <t>Prison Complex</t>
  </si>
  <si>
    <t>N/A</t>
  </si>
  <si>
    <r>
      <t xml:space="preserve">IPs in Essex County TPV </t>
    </r>
    <r>
      <rPr>
        <b/>
        <sz val="12"/>
        <rFont val="Times New Roman"/>
        <family val="1"/>
      </rPr>
      <t>e</t>
    </r>
    <r>
      <rPr>
        <sz val="12"/>
        <rFont val="Times New Roman"/>
        <family val="1"/>
      </rPr>
      <t>/</t>
    </r>
  </si>
  <si>
    <t>IPs in County Facilities</t>
  </si>
  <si>
    <t>Total IPs in County Facilities</t>
  </si>
  <si>
    <t>Jurisdictional population</t>
  </si>
  <si>
    <t/>
  </si>
  <si>
    <t>INCARCERATED PERSONS, ADMISSIONS, AND RELEASES</t>
  </si>
  <si>
    <t xml:space="preserve">New Jersey Department of Corrections </t>
  </si>
  <si>
    <t>REENTRY - STAYING CONNECTED</t>
  </si>
  <si>
    <t>Tully House</t>
  </si>
  <si>
    <t>Kintock Newark (Male) Correctional Treatment Program</t>
  </si>
  <si>
    <t>Hemm House (work release)</t>
  </si>
  <si>
    <t>Kintock Bridgeton (Legacy 55+)</t>
  </si>
  <si>
    <t>Kintock Bridgeton Work Release (Male)</t>
  </si>
  <si>
    <t>Kintock Bridgeton - Treatment (Male)</t>
  </si>
  <si>
    <t>Hope Hall</t>
  </si>
  <si>
    <t>Harbor</t>
  </si>
  <si>
    <t>Garret House (VOA) (Female)</t>
  </si>
  <si>
    <t>Fletcher House (VOA)</t>
  </si>
  <si>
    <t>Fenwick (Female)</t>
  </si>
  <si>
    <t>C.U.R.A.</t>
  </si>
  <si>
    <t>Clinton House</t>
  </si>
  <si>
    <t>Bo Robinson</t>
  </si>
  <si>
    <t>CONTR. HALFWAY HOUSE (SL I) - RCRP</t>
  </si>
  <si>
    <t xml:space="preserve">Hillcrest SUDU (SL III) </t>
  </si>
  <si>
    <t>RHU (SL V)</t>
  </si>
  <si>
    <t>South Hall North/CCU (SL V)</t>
  </si>
  <si>
    <t>Satellite #2 (WHFYCF) (SL II)</t>
  </si>
  <si>
    <t>Satellite #1 (WHFYCF) (SL III)</t>
  </si>
  <si>
    <t>Main (SL III)</t>
  </si>
  <si>
    <t xml:space="preserve">EDNA MAHAN </t>
  </si>
  <si>
    <t>Delta Unit (SL V)- D Unit</t>
  </si>
  <si>
    <t>Full Minimum (SL II)</t>
  </si>
  <si>
    <t>RHU 1,2,3 and 4 (SL V)</t>
  </si>
  <si>
    <t xml:space="preserve">NORTHERN STATE </t>
  </si>
  <si>
    <t>CCU/RHU (SL V)</t>
  </si>
  <si>
    <t>SOUTH WOODS</t>
  </si>
  <si>
    <t>SOUTHERN STATE (SL III)</t>
  </si>
  <si>
    <t>MID-STATE (SL III)</t>
  </si>
  <si>
    <t>Blue Roof (SL II)</t>
  </si>
  <si>
    <t>Bayside Farm (SL II)</t>
  </si>
  <si>
    <t>BAYSIDE STATE PRISON</t>
  </si>
  <si>
    <t>CCU (SL V)</t>
  </si>
  <si>
    <t>Rahway Camp (SL II)</t>
  </si>
  <si>
    <t>EAST JERSEY STATE PRISON</t>
  </si>
  <si>
    <t>CENTRAL MEDICAL UNIT (SL IV) - Hospital</t>
  </si>
  <si>
    <t>Jones Farm (SL II)</t>
  </si>
  <si>
    <t>Central Reception (SL V)</t>
  </si>
  <si>
    <t>CRAF</t>
  </si>
  <si>
    <t>RHU  (SL V)</t>
  </si>
  <si>
    <t>PC/RHU (3DD) (SL V)</t>
  </si>
  <si>
    <t>JF Annex (SL II)</t>
  </si>
  <si>
    <t>Main (SL IV)</t>
  </si>
  <si>
    <t>NEW JERSEY STATE PRISON</t>
  </si>
  <si>
    <t>ADLT DIAG &amp; TRT CTR (SL III)</t>
  </si>
  <si>
    <t>PRISON COMPLEX</t>
  </si>
  <si>
    <r>
      <t xml:space="preserve">IPs in Essex County TPV </t>
    </r>
    <r>
      <rPr>
        <b/>
        <sz val="10"/>
        <rFont val="Times New Roman"/>
        <family val="1"/>
      </rPr>
      <t>e</t>
    </r>
    <r>
      <rPr>
        <sz val="10"/>
        <rFont val="Times New Roman"/>
        <family val="1"/>
      </rPr>
      <t>/</t>
    </r>
  </si>
  <si>
    <t>TOTAL STATE IPs IN COUNTY FACILITIES</t>
  </si>
  <si>
    <t>TOTAL INCARCERATED PERSONS a/</t>
  </si>
  <si>
    <t>Mar</t>
  </si>
  <si>
    <t>Feb</t>
  </si>
  <si>
    <t>Jan</t>
  </si>
  <si>
    <t>Dec</t>
  </si>
  <si>
    <t>Nov</t>
  </si>
  <si>
    <t>By Fiscal Year - (06/30/XX)</t>
  </si>
  <si>
    <t>By Percent Change</t>
  </si>
  <si>
    <t>By Month 2025 - 2026</t>
  </si>
  <si>
    <t xml:space="preserve"> cannot be differentiated by individual housing units, the facility is assigned a security level consistent with a majority of inmates housed.</t>
  </si>
  <si>
    <t xml:space="preserve"> * SECURITY LEVEL - this is not a complete enumeration of each security level.  Where facilities have various security levels, which</t>
  </si>
  <si>
    <t>SL V (Close)</t>
  </si>
  <si>
    <t>SL IV (Maximum)</t>
  </si>
  <si>
    <t>SL III (Medium)</t>
  </si>
  <si>
    <t>SL II (Minimum)</t>
  </si>
  <si>
    <t xml:space="preserve"> </t>
  </si>
  <si>
    <t>SL I (Community)</t>
  </si>
  <si>
    <r>
      <t xml:space="preserve">In County Facilities 2025 includes </t>
    </r>
    <r>
      <rPr>
        <b/>
        <sz val="11"/>
        <rFont val="Times New Roman"/>
        <family val="1"/>
      </rPr>
      <t>e</t>
    </r>
    <r>
      <rPr>
        <sz val="11"/>
        <rFont val="Times New Roman"/>
        <family val="1"/>
      </rPr>
      <t>/</t>
    </r>
  </si>
  <si>
    <t>TOTAL INMATE COUNT</t>
  </si>
  <si>
    <t>Fiscal Years (6/30/XX)</t>
  </si>
  <si>
    <t>INMATES BY HOUSING SECURITY LEVEL*</t>
  </si>
  <si>
    <t>WHFYCF (MYCF)</t>
  </si>
  <si>
    <t>Ad Seg (SL V)</t>
  </si>
  <si>
    <t>ALBERT C. WAGNER</t>
  </si>
  <si>
    <t>GARDEN STATE RECPTN &amp; YTH</t>
  </si>
  <si>
    <t>YOUTH CORRCTNL COMPLEX</t>
  </si>
  <si>
    <t>Fiscal Years - (6/30/XX)</t>
  </si>
  <si>
    <t>END OF MONTH INMATE POPULATION (Continued)</t>
  </si>
  <si>
    <t xml:space="preserve">    OTHER c/</t>
  </si>
  <si>
    <t>DISCHARGE AT MAX d/</t>
  </si>
  <si>
    <t>Female</t>
  </si>
  <si>
    <t xml:space="preserve">Male </t>
  </si>
  <si>
    <t>PAROLES</t>
  </si>
  <si>
    <t>TOTAL RELEASES c/</t>
  </si>
  <si>
    <t>TOTAL ADMISSIONS b/</t>
  </si>
  <si>
    <t>ADMISSIONS AND RELEASES BY CALENDAR YEAR (2021 - 2025)</t>
  </si>
  <si>
    <t xml:space="preserve">   OTHER c/</t>
  </si>
  <si>
    <t>Male</t>
  </si>
  <si>
    <t>ADMISSIONS AND RELEASES BY FISCAL YEAR - (06/30/XX)</t>
  </si>
  <si>
    <t>NOTE:   "OTHER" includes the following:  ISP, Deaths, Recall, Unspecified Discharges.</t>
  </si>
  <si>
    <t xml:space="preserve">    OTHER </t>
  </si>
  <si>
    <t>DISCHARGE AT MAX c/</t>
  </si>
  <si>
    <t>TOTAL RELEASES</t>
  </si>
  <si>
    <t>ADMISSIONS b/</t>
  </si>
  <si>
    <t>ADMISSIONS AND RELEASES BY MONTH 2025-2026</t>
  </si>
  <si>
    <t>APRIL 2026</t>
  </si>
  <si>
    <t>INCARCERATED PERSONS COUNTS ON APRIL 3OTH</t>
  </si>
  <si>
    <t>Apr</t>
  </si>
  <si>
    <t>Apr 2025</t>
  </si>
  <si>
    <t>Apr 2025 % Change</t>
  </si>
  <si>
    <t>Data reflects counts of Admissions and Releases on April 30, 2026</t>
  </si>
  <si>
    <t>ADMISSIONS DURING APRIL</t>
  </si>
  <si>
    <t>RELEASES DURING APRIL</t>
  </si>
  <si>
    <t>Victoria Kuhn, Esq. Commissioner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</si>
</sst>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%"/>
  </numFmts>
  <fonts count="1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Times New Roman"/>
      <family val="1"/>
    </font>
    <font>
      <sz val="10"/>
      <name val="Helv"/>
    </font>
    <font>
      <sz val="9"/>
      <name val="Helv"/>
    </font>
    <font>
      <b/>
      <sz val="12"/>
      <name val="Times New Roman"/>
      <family val="1"/>
    </font>
    <font>
      <sz val="12"/>
      <name val="Helv"/>
    </font>
    <font>
      <sz val="12"/>
      <name val="Arial"/>
      <family val="2"/>
    </font>
    <font>
      <sz val="12"/>
      <name val="Times New Roman"/>
      <family val="1"/>
    </font>
    <font>
      <b/>
      <sz val="12"/>
      <name val="Helv"/>
    </font>
    <font>
      <b/>
      <u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Helv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gray125">
        <fgColor rgb="FF000000"/>
        <bgColor rgb="FFFFFFFF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7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393">
    <xf numFmtId="0" fontId="0" fillId="0" borderId="0" xfId="0"/>
    <xf numFmtId="0" fontId="1" fillId="0" borderId="0" xfId="1"/>
    <xf numFmtId="164" fontId="3" fillId="2" borderId="4" xfId="1" applyNumberFormat="1" applyFont="1" applyFill="1" applyBorder="1" applyAlignment="1">
      <alignment horizontal="centerContinuous"/>
    </xf>
    <xf numFmtId="164" fontId="3" fillId="2" borderId="0" xfId="1" applyNumberFormat="1" applyFont="1" applyFill="1" applyAlignment="1">
      <alignment horizontal="centerContinuous"/>
    </xf>
    <xf numFmtId="164" fontId="2" fillId="2" borderId="5" xfId="1" applyNumberFormat="1" applyFont="1" applyFill="1" applyBorder="1" applyAlignment="1">
      <alignment horizontal="centerContinuous"/>
    </xf>
    <xf numFmtId="0" fontId="2" fillId="0" borderId="0" xfId="1" applyFont="1"/>
    <xf numFmtId="164" fontId="2" fillId="0" borderId="4" xfId="1" applyNumberFormat="1" applyFont="1" applyBorder="1"/>
    <xf numFmtId="164" fontId="2" fillId="0" borderId="0" xfId="1" applyNumberFormat="1" applyFont="1"/>
    <xf numFmtId="164" fontId="2" fillId="0" borderId="5" xfId="1" applyNumberFormat="1" applyFont="1" applyBorder="1" applyAlignment="1">
      <alignment horizontal="centerContinuous"/>
    </xf>
    <xf numFmtId="164" fontId="2" fillId="2" borderId="4" xfId="1" applyNumberFormat="1" applyFont="1" applyFill="1" applyBorder="1"/>
    <xf numFmtId="164" fontId="2" fillId="2" borderId="0" xfId="1" applyNumberFormat="1" applyFont="1" applyFill="1"/>
    <xf numFmtId="164" fontId="2" fillId="2" borderId="5" xfId="1" applyNumberFormat="1" applyFont="1" applyFill="1" applyBorder="1"/>
    <xf numFmtId="164" fontId="3" fillId="2" borderId="4" xfId="1" applyNumberFormat="1" applyFont="1" applyFill="1" applyBorder="1"/>
    <xf numFmtId="164" fontId="4" fillId="2" borderId="0" xfId="1" applyNumberFormat="1" applyFont="1" applyFill="1"/>
    <xf numFmtId="37" fontId="2" fillId="2" borderId="0" xfId="1" applyNumberFormat="1" applyFont="1" applyFill="1"/>
    <xf numFmtId="164" fontId="2" fillId="2" borderId="0" xfId="1" applyNumberFormat="1" applyFont="1" applyFill="1" applyAlignment="1">
      <alignment horizontal="left"/>
    </xf>
    <xf numFmtId="164" fontId="3" fillId="2" borderId="5" xfId="1" applyNumberFormat="1" applyFont="1" applyFill="1" applyBorder="1"/>
    <xf numFmtId="164" fontId="3" fillId="2" borderId="0" xfId="1" applyNumberFormat="1" applyFont="1" applyFill="1"/>
    <xf numFmtId="37" fontId="3" fillId="2" borderId="0" xfId="1" applyNumberFormat="1" applyFont="1" applyFill="1"/>
    <xf numFmtId="37" fontId="3" fillId="2" borderId="0" xfId="1" applyNumberFormat="1" applyFont="1" applyFill="1" applyAlignment="1">
      <alignment horizontal="centerContinuous"/>
    </xf>
    <xf numFmtId="164" fontId="5" fillId="2" borderId="5" xfId="1" applyNumberFormat="1" applyFont="1" applyFill="1" applyBorder="1" applyAlignment="1">
      <alignment horizontal="centerContinuous"/>
    </xf>
    <xf numFmtId="164" fontId="6" fillId="0" borderId="4" xfId="1" applyNumberFormat="1" applyFont="1" applyBorder="1"/>
    <xf numFmtId="164" fontId="6" fillId="0" borderId="0" xfId="1" applyNumberFormat="1" applyFont="1"/>
    <xf numFmtId="0" fontId="7" fillId="0" borderId="0" xfId="1" applyFont="1"/>
    <xf numFmtId="164" fontId="6" fillId="0" borderId="5" xfId="1" applyNumberFormat="1" applyFont="1" applyBorder="1"/>
    <xf numFmtId="164" fontId="8" fillId="0" borderId="0" xfId="1" applyNumberFormat="1" applyFont="1"/>
    <xf numFmtId="164" fontId="5" fillId="0" borderId="0" xfId="1" applyNumberFormat="1" applyFont="1"/>
    <xf numFmtId="9" fontId="5" fillId="0" borderId="0" xfId="1" applyNumberFormat="1" applyFont="1"/>
    <xf numFmtId="164" fontId="5" fillId="0" borderId="0" xfId="1" applyNumberFormat="1" applyFont="1" applyAlignment="1">
      <alignment horizontal="right"/>
    </xf>
    <xf numFmtId="164" fontId="5" fillId="0" borderId="0" xfId="1" applyNumberFormat="1" applyFont="1" applyAlignment="1">
      <alignment horizontal="left"/>
    </xf>
    <xf numFmtId="164" fontId="6" fillId="0" borderId="5" xfId="1" applyNumberFormat="1" applyFont="1" applyBorder="1" applyAlignment="1">
      <alignment horizontal="right"/>
    </xf>
    <xf numFmtId="9" fontId="8" fillId="0" borderId="0" xfId="1" applyNumberFormat="1" applyFont="1"/>
    <xf numFmtId="164" fontId="8" fillId="0" borderId="0" xfId="1" applyNumberFormat="1" applyFont="1" applyAlignment="1">
      <alignment horizontal="left"/>
    </xf>
    <xf numFmtId="37" fontId="8" fillId="0" borderId="0" xfId="1" applyNumberFormat="1" applyFont="1" applyAlignment="1">
      <alignment horizontal="center"/>
    </xf>
    <xf numFmtId="164" fontId="9" fillId="0" borderId="4" xfId="1" applyNumberFormat="1" applyFont="1" applyBorder="1"/>
    <xf numFmtId="0" fontId="7" fillId="0" borderId="0" xfId="1" applyFont="1" applyAlignment="1">
      <alignment horizontal="center"/>
    </xf>
    <xf numFmtId="164" fontId="10" fillId="0" borderId="0" xfId="1" applyNumberFormat="1" applyFont="1" applyAlignment="1">
      <alignment horizontal="center" wrapText="1"/>
    </xf>
    <xf numFmtId="164" fontId="10" fillId="0" borderId="0" xfId="1" applyNumberFormat="1" applyFont="1" applyAlignment="1">
      <alignment horizontal="center" vertical="center" wrapText="1"/>
    </xf>
    <xf numFmtId="164" fontId="5" fillId="0" borderId="4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9" fontId="8" fillId="0" borderId="0" xfId="1" applyNumberFormat="1" applyFont="1" applyAlignment="1">
      <alignment horizontal="right"/>
    </xf>
    <xf numFmtId="37" fontId="8" fillId="0" borderId="0" xfId="1" applyNumberFormat="1" applyFont="1"/>
    <xf numFmtId="0" fontId="8" fillId="0" borderId="0" xfId="1" applyFont="1" applyAlignment="1">
      <alignment horizontal="center"/>
    </xf>
    <xf numFmtId="0" fontId="1" fillId="0" borderId="5" xfId="1" applyBorder="1"/>
    <xf numFmtId="164" fontId="6" fillId="2" borderId="4" xfId="1" applyNumberFormat="1" applyFont="1" applyFill="1" applyBorder="1"/>
    <xf numFmtId="164" fontId="6" fillId="2" borderId="0" xfId="1" applyNumberFormat="1" applyFont="1" applyFill="1"/>
    <xf numFmtId="164" fontId="8" fillId="2" borderId="0" xfId="1" applyNumberFormat="1" applyFont="1" applyFill="1"/>
    <xf numFmtId="0" fontId="10" fillId="2" borderId="0" xfId="1" applyFont="1" applyFill="1" applyAlignment="1">
      <alignment horizontal="center" wrapText="1"/>
    </xf>
    <xf numFmtId="164" fontId="10" fillId="2" borderId="0" xfId="1" applyNumberFormat="1" applyFont="1" applyFill="1" applyAlignment="1">
      <alignment horizontal="center"/>
    </xf>
    <xf numFmtId="9" fontId="6" fillId="2" borderId="0" xfId="1" applyNumberFormat="1" applyFont="1" applyFill="1"/>
    <xf numFmtId="164" fontId="6" fillId="2" borderId="5" xfId="1" applyNumberFormat="1" applyFont="1" applyFill="1" applyBorder="1"/>
    <xf numFmtId="0" fontId="10" fillId="0" borderId="0" xfId="1" applyFont="1" applyAlignment="1">
      <alignment horizontal="center" wrapText="1"/>
    </xf>
    <xf numFmtId="164" fontId="11" fillId="2" borderId="4" xfId="1" applyNumberFormat="1" applyFont="1" applyFill="1" applyBorder="1" applyAlignment="1">
      <alignment horizontal="center"/>
    </xf>
    <xf numFmtId="164" fontId="11" fillId="2" borderId="0" xfId="1" applyNumberFormat="1" applyFont="1" applyFill="1" applyAlignment="1">
      <alignment horizontal="center"/>
    </xf>
    <xf numFmtId="164" fontId="11" fillId="2" borderId="5" xfId="1" applyNumberFormat="1" applyFont="1" applyFill="1" applyBorder="1" applyAlignment="1">
      <alignment horizontal="center"/>
    </xf>
    <xf numFmtId="164" fontId="12" fillId="2" borderId="4" xfId="1" applyNumberFormat="1" applyFont="1" applyFill="1" applyBorder="1" applyAlignment="1">
      <alignment horizontal="center"/>
    </xf>
    <xf numFmtId="164" fontId="12" fillId="2" borderId="0" xfId="1" applyNumberFormat="1" applyFont="1" applyFill="1" applyAlignment="1">
      <alignment horizontal="center"/>
    </xf>
    <xf numFmtId="164" fontId="12" fillId="2" borderId="5" xfId="1" applyNumberFormat="1" applyFont="1" applyFill="1" applyBorder="1" applyAlignment="1">
      <alignment horizontal="center"/>
    </xf>
    <xf numFmtId="9" fontId="3" fillId="2" borderId="0" xfId="1" applyNumberFormat="1" applyFont="1" applyFill="1"/>
    <xf numFmtId="164" fontId="11" fillId="2" borderId="5" xfId="1" applyNumberFormat="1" applyFont="1" applyFill="1" applyBorder="1"/>
    <xf numFmtId="164" fontId="3" fillId="2" borderId="5" xfId="1" quotePrefix="1" applyNumberFormat="1" applyFont="1" applyFill="1" applyBorder="1"/>
    <xf numFmtId="164" fontId="3" fillId="2" borderId="6" xfId="1" applyNumberFormat="1" applyFont="1" applyFill="1" applyBorder="1" applyAlignment="1">
      <alignment horizontal="centerContinuous"/>
    </xf>
    <xf numFmtId="164" fontId="3" fillId="2" borderId="7" xfId="1" applyNumberFormat="1" applyFont="1" applyFill="1" applyBorder="1" applyAlignment="1">
      <alignment horizontal="centerContinuous"/>
    </xf>
    <xf numFmtId="164" fontId="13" fillId="2" borderId="8" xfId="1" applyNumberFormat="1" applyFont="1" applyFill="1" applyBorder="1" applyAlignment="1">
      <alignment horizontal="centerContinuous"/>
    </xf>
    <xf numFmtId="49" fontId="12" fillId="2" borderId="5" xfId="1" applyNumberFormat="1" applyFont="1" applyFill="1" applyBorder="1" applyAlignment="1">
      <alignment horizontal="centerContinuous"/>
    </xf>
    <xf numFmtId="164" fontId="3" fillId="2" borderId="9" xfId="1" applyNumberFormat="1" applyFont="1" applyFill="1" applyBorder="1" applyAlignment="1">
      <alignment horizontal="centerContinuous"/>
    </xf>
    <xf numFmtId="164" fontId="3" fillId="2" borderId="10" xfId="1" applyNumberFormat="1" applyFont="1" applyFill="1" applyBorder="1" applyAlignment="1">
      <alignment horizontal="centerContinuous"/>
    </xf>
    <xf numFmtId="164" fontId="3" fillId="2" borderId="11" xfId="1" applyNumberFormat="1" applyFont="1" applyFill="1" applyBorder="1" applyAlignment="1">
      <alignment horizontal="centerContinuous"/>
    </xf>
    <xf numFmtId="164" fontId="12" fillId="2" borderId="5" xfId="1" applyNumberFormat="1" applyFont="1" applyFill="1" applyBorder="1" applyAlignment="1">
      <alignment horizontal="centerContinuous"/>
    </xf>
    <xf numFmtId="164" fontId="8" fillId="2" borderId="5" xfId="1" applyNumberFormat="1" applyFont="1" applyFill="1" applyBorder="1" applyAlignment="1">
      <alignment horizontal="centerContinuous"/>
    </xf>
    <xf numFmtId="164" fontId="3" fillId="2" borderId="12" xfId="1" applyNumberFormat="1" applyFont="1" applyFill="1" applyBorder="1" applyAlignment="1">
      <alignment horizontal="centerContinuous"/>
    </xf>
    <xf numFmtId="164" fontId="3" fillId="2" borderId="13" xfId="1" applyNumberFormat="1" applyFont="1" applyFill="1" applyBorder="1" applyAlignment="1">
      <alignment horizontal="centerContinuous"/>
    </xf>
    <xf numFmtId="164" fontId="8" fillId="2" borderId="14" xfId="1" applyNumberFormat="1" applyFont="1" applyFill="1" applyBorder="1" applyAlignment="1">
      <alignment horizontal="centerContinuous"/>
    </xf>
    <xf numFmtId="0" fontId="14" fillId="0" borderId="0" xfId="1" applyFont="1"/>
    <xf numFmtId="0" fontId="1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4" fillId="0" borderId="15" xfId="1" applyFont="1" applyBorder="1"/>
    <xf numFmtId="0" fontId="2" fillId="4" borderId="16" xfId="0" applyFont="1" applyFill="1" applyBorder="1"/>
    <xf numFmtId="0" fontId="2" fillId="4" borderId="17" xfId="0" applyFont="1" applyFill="1" applyBorder="1"/>
    <xf numFmtId="9" fontId="2" fillId="5" borderId="16" xfId="2" applyFont="1" applyFill="1" applyBorder="1" applyAlignment="1">
      <alignment horizontal="center"/>
    </xf>
    <xf numFmtId="0" fontId="2" fillId="5" borderId="18" xfId="1" applyFont="1" applyFill="1" applyBorder="1" applyAlignment="1">
      <alignment horizontal="center"/>
    </xf>
    <xf numFmtId="0" fontId="2" fillId="5" borderId="16" xfId="1" applyFont="1" applyFill="1" applyBorder="1" applyAlignment="1">
      <alignment horizontal="center"/>
    </xf>
    <xf numFmtId="0" fontId="2" fillId="5" borderId="19" xfId="1" applyFont="1" applyFill="1" applyBorder="1" applyAlignment="1">
      <alignment horizontal="center"/>
    </xf>
    <xf numFmtId="0" fontId="2" fillId="5" borderId="20" xfId="1" applyFont="1" applyFill="1" applyBorder="1" applyAlignment="1">
      <alignment horizontal="center"/>
    </xf>
    <xf numFmtId="0" fontId="2" fillId="5" borderId="17" xfId="1" applyFont="1" applyFill="1" applyBorder="1" applyAlignment="1">
      <alignment horizontal="center"/>
    </xf>
    <xf numFmtId="0" fontId="2" fillId="6" borderId="21" xfId="1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9" fontId="2" fillId="0" borderId="22" xfId="2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0" fontId="2" fillId="0" borderId="22" xfId="1" applyFont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0" xfId="1" applyFont="1" applyFill="1" applyAlignment="1">
      <alignment horizontal="center"/>
    </xf>
    <xf numFmtId="0" fontId="2" fillId="3" borderId="23" xfId="1" applyFont="1" applyFill="1" applyBorder="1" applyAlignment="1">
      <alignment horizontal="center"/>
    </xf>
    <xf numFmtId="0" fontId="2" fillId="0" borderId="26" xfId="1" applyFont="1" applyBorder="1"/>
    <xf numFmtId="9" fontId="2" fillId="0" borderId="25" xfId="2" applyFont="1" applyFill="1" applyBorder="1" applyAlignment="1">
      <alignment horizontal="center"/>
    </xf>
    <xf numFmtId="0" fontId="2" fillId="3" borderId="22" xfId="1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5" borderId="22" xfId="1" applyFont="1" applyFill="1" applyBorder="1" applyAlignment="1">
      <alignment horizontal="center"/>
    </xf>
    <xf numFmtId="0" fontId="2" fillId="5" borderId="23" xfId="1" applyFont="1" applyFill="1" applyBorder="1" applyAlignment="1">
      <alignment horizontal="center"/>
    </xf>
    <xf numFmtId="9" fontId="2" fillId="0" borderId="22" xfId="2" applyFont="1" applyBorder="1" applyAlignment="1">
      <alignment horizontal="center"/>
    </xf>
    <xf numFmtId="9" fontId="2" fillId="0" borderId="25" xfId="2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9" fontId="2" fillId="5" borderId="22" xfId="2" applyFont="1" applyFill="1" applyBorder="1" applyAlignment="1">
      <alignment horizontal="center"/>
    </xf>
    <xf numFmtId="0" fontId="2" fillId="5" borderId="24" xfId="1" applyFont="1" applyFill="1" applyBorder="1" applyAlignment="1">
      <alignment horizontal="center"/>
    </xf>
    <xf numFmtId="0" fontId="15" fillId="7" borderId="22" xfId="0" applyFont="1" applyFill="1" applyBorder="1" applyAlignment="1">
      <alignment horizontal="center"/>
    </xf>
    <xf numFmtId="0" fontId="15" fillId="7" borderId="23" xfId="0" applyFont="1" applyFill="1" applyBorder="1" applyAlignment="1">
      <alignment horizontal="center"/>
    </xf>
    <xf numFmtId="9" fontId="15" fillId="7" borderId="22" xfId="2" applyFont="1" applyFill="1" applyBorder="1" applyAlignment="1">
      <alignment horizontal="center"/>
    </xf>
    <xf numFmtId="0" fontId="15" fillId="7" borderId="24" xfId="1" applyFont="1" applyFill="1" applyBorder="1" applyAlignment="1">
      <alignment horizontal="center"/>
    </xf>
    <xf numFmtId="0" fontId="15" fillId="7" borderId="27" xfId="1" applyFont="1" applyFill="1" applyBorder="1" applyAlignment="1">
      <alignment horizontal="center"/>
    </xf>
    <xf numFmtId="0" fontId="15" fillId="7" borderId="26" xfId="1" applyFont="1" applyFill="1" applyBorder="1" applyAlignment="1">
      <alignment horizontal="center"/>
    </xf>
    <xf numFmtId="0" fontId="15" fillId="7" borderId="0" xfId="1" applyFont="1" applyFill="1" applyAlignment="1">
      <alignment horizontal="center"/>
    </xf>
    <xf numFmtId="0" fontId="15" fillId="7" borderId="22" xfId="1" applyFont="1" applyFill="1" applyBorder="1" applyAlignment="1">
      <alignment horizontal="center"/>
    </xf>
    <xf numFmtId="0" fontId="15" fillId="7" borderId="23" xfId="1" applyFont="1" applyFill="1" applyBorder="1" applyAlignment="1">
      <alignment horizontal="center"/>
    </xf>
    <xf numFmtId="0" fontId="15" fillId="6" borderId="21" xfId="1" applyFont="1" applyFill="1" applyBorder="1"/>
    <xf numFmtId="0" fontId="14" fillId="5" borderId="24" xfId="1" applyFont="1" applyFill="1" applyBorder="1" applyAlignment="1">
      <alignment horizontal="center"/>
    </xf>
    <xf numFmtId="0" fontId="2" fillId="0" borderId="18" xfId="1" applyFont="1" applyBorder="1"/>
    <xf numFmtId="9" fontId="2" fillId="5" borderId="25" xfId="2" applyFont="1" applyFill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24" xfId="1" applyFont="1" applyBorder="1"/>
    <xf numFmtId="0" fontId="2" fillId="3" borderId="26" xfId="1" applyFont="1" applyFill="1" applyBorder="1"/>
    <xf numFmtId="0" fontId="2" fillId="0" borderId="24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14" fillId="0" borderId="26" xfId="1" applyFont="1" applyBorder="1"/>
    <xf numFmtId="9" fontId="15" fillId="7" borderId="25" xfId="2" applyFont="1" applyFill="1" applyBorder="1" applyAlignment="1">
      <alignment horizontal="center"/>
    </xf>
    <xf numFmtId="0" fontId="15" fillId="6" borderId="21" xfId="1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14" fillId="3" borderId="0" xfId="1" applyFont="1" applyFill="1"/>
    <xf numFmtId="0" fontId="15" fillId="0" borderId="27" xfId="1" applyFont="1" applyBorder="1" applyAlignment="1">
      <alignment horizontal="center"/>
    </xf>
    <xf numFmtId="0" fontId="2" fillId="0" borderId="27" xfId="1" applyFont="1" applyBorder="1" applyAlignment="1">
      <alignment horizontal="center"/>
    </xf>
    <xf numFmtId="0" fontId="15" fillId="7" borderId="25" xfId="1" applyFont="1" applyFill="1" applyBorder="1" applyAlignment="1">
      <alignment horizontal="center"/>
    </xf>
    <xf numFmtId="0" fontId="15" fillId="8" borderId="21" xfId="1" applyFont="1" applyFill="1" applyBorder="1" applyAlignment="1">
      <alignment horizontal="center"/>
    </xf>
    <xf numFmtId="0" fontId="15" fillId="5" borderId="24" xfId="1" applyFont="1" applyFill="1" applyBorder="1" applyAlignment="1">
      <alignment horizontal="center"/>
    </xf>
    <xf numFmtId="0" fontId="15" fillId="0" borderId="26" xfId="1" applyFont="1" applyBorder="1"/>
    <xf numFmtId="0" fontId="15" fillId="7" borderId="4" xfId="1" applyFont="1" applyFill="1" applyBorder="1" applyAlignment="1">
      <alignment horizontal="center"/>
    </xf>
    <xf numFmtId="0" fontId="15" fillId="7" borderId="5" xfId="1" applyFont="1" applyFill="1" applyBorder="1" applyAlignment="1">
      <alignment horizontal="center"/>
    </xf>
    <xf numFmtId="0" fontId="16" fillId="7" borderId="24" xfId="1" applyFont="1" applyFill="1" applyBorder="1" applyAlignment="1">
      <alignment horizontal="center"/>
    </xf>
    <xf numFmtId="0" fontId="14" fillId="0" borderId="24" xfId="1" applyFont="1" applyBorder="1"/>
    <xf numFmtId="0" fontId="2" fillId="5" borderId="25" xfId="1" applyFont="1" applyFill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14" fillId="0" borderId="0" xfId="1" applyFont="1" applyAlignment="1">
      <alignment horizontal="left"/>
    </xf>
    <xf numFmtId="165" fontId="15" fillId="3" borderId="0" xfId="2" applyNumberFormat="1" applyFont="1" applyFill="1" applyBorder="1" applyAlignment="1">
      <alignment horizontal="center"/>
    </xf>
    <xf numFmtId="0" fontId="15" fillId="6" borderId="28" xfId="1" applyFont="1" applyFill="1" applyBorder="1" applyAlignment="1">
      <alignment horizontal="center"/>
    </xf>
    <xf numFmtId="0" fontId="15" fillId="3" borderId="22" xfId="0" applyFont="1" applyFill="1" applyBorder="1" applyAlignment="1">
      <alignment horizontal="center"/>
    </xf>
    <xf numFmtId="0" fontId="2" fillId="0" borderId="28" xfId="1" applyFont="1" applyBorder="1"/>
    <xf numFmtId="0" fontId="14" fillId="0" borderId="0" xfId="1" applyFont="1" applyAlignment="1">
      <alignment horizontal="right"/>
    </xf>
    <xf numFmtId="0" fontId="15" fillId="0" borderId="22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2" fillId="3" borderId="29" xfId="1" applyFont="1" applyFill="1" applyBorder="1" applyAlignment="1">
      <alignment horizontal="center"/>
    </xf>
    <xf numFmtId="0" fontId="15" fillId="0" borderId="28" xfId="1" applyFont="1" applyBorder="1" applyAlignment="1">
      <alignment horizontal="center"/>
    </xf>
    <xf numFmtId="0" fontId="15" fillId="3" borderId="19" xfId="0" applyFont="1" applyFill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9" fontId="15" fillId="3" borderId="16" xfId="2" applyFont="1" applyFill="1" applyBorder="1" applyAlignment="1">
      <alignment horizontal="center"/>
    </xf>
    <xf numFmtId="0" fontId="15" fillId="3" borderId="18" xfId="1" applyFont="1" applyFill="1" applyBorder="1" applyAlignment="1">
      <alignment horizontal="center"/>
    </xf>
    <xf numFmtId="0" fontId="15" fillId="0" borderId="18" xfId="1" applyFont="1" applyBorder="1" applyAlignment="1">
      <alignment horizontal="center"/>
    </xf>
    <xf numFmtId="0" fontId="15" fillId="0" borderId="30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5" fillId="0" borderId="31" xfId="1" applyFont="1" applyBorder="1" applyAlignment="1">
      <alignment horizontal="center"/>
    </xf>
    <xf numFmtId="0" fontId="15" fillId="0" borderId="32" xfId="1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24" xfId="0" applyFont="1" applyFill="1" applyBorder="1" applyAlignment="1">
      <alignment horizontal="center"/>
    </xf>
    <xf numFmtId="0" fontId="15" fillId="5" borderId="5" xfId="1" applyFont="1" applyFill="1" applyBorder="1" applyAlignment="1">
      <alignment horizontal="center"/>
    </xf>
    <xf numFmtId="0" fontId="15" fillId="5" borderId="26" xfId="1" applyFont="1" applyFill="1" applyBorder="1" applyAlignment="1">
      <alignment horizontal="center"/>
    </xf>
    <xf numFmtId="0" fontId="15" fillId="0" borderId="26" xfId="1" applyFont="1" applyBorder="1" applyAlignment="1">
      <alignment horizontal="center"/>
    </xf>
    <xf numFmtId="0" fontId="15" fillId="3" borderId="26" xfId="1" applyFont="1" applyFill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23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2" fillId="0" borderId="33" xfId="1" applyFont="1" applyBorder="1" applyAlignment="1">
      <alignment horizontal="left" wrapText="1"/>
    </xf>
    <xf numFmtId="0" fontId="15" fillId="0" borderId="25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5" borderId="0" xfId="1" applyFont="1" applyFill="1" applyAlignment="1">
      <alignment horizontal="center"/>
    </xf>
    <xf numFmtId="0" fontId="2" fillId="0" borderId="34" xfId="1" applyFont="1" applyBorder="1" applyAlignment="1">
      <alignment horizontal="left"/>
    </xf>
    <xf numFmtId="9" fontId="15" fillId="3" borderId="22" xfId="2" applyFont="1" applyFill="1" applyBorder="1" applyAlignment="1">
      <alignment horizontal="center"/>
    </xf>
    <xf numFmtId="0" fontId="15" fillId="0" borderId="24" xfId="1" applyFont="1" applyBorder="1" applyAlignment="1">
      <alignment horizontal="center"/>
    </xf>
    <xf numFmtId="0" fontId="15" fillId="3" borderId="27" xfId="1" applyFont="1" applyFill="1" applyBorder="1" applyAlignment="1">
      <alignment horizontal="center"/>
    </xf>
    <xf numFmtId="0" fontId="15" fillId="0" borderId="22" xfId="1" applyFont="1" applyBorder="1" applyAlignment="1">
      <alignment horizontal="center"/>
    </xf>
    <xf numFmtId="0" fontId="15" fillId="0" borderId="35" xfId="1" applyFont="1" applyBorder="1" applyAlignment="1">
      <alignment horizontal="center" wrapText="1"/>
    </xf>
    <xf numFmtId="0" fontId="15" fillId="0" borderId="36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5" fillId="0" borderId="4" xfId="1" applyFont="1" applyBorder="1" applyAlignment="1">
      <alignment horizontal="center"/>
    </xf>
    <xf numFmtId="0" fontId="15" fillId="0" borderId="37" xfId="1" applyFont="1" applyBorder="1" applyAlignment="1">
      <alignment horizontal="center"/>
    </xf>
    <xf numFmtId="0" fontId="15" fillId="0" borderId="38" xfId="1" applyFont="1" applyBorder="1" applyAlignment="1">
      <alignment horizontal="center"/>
    </xf>
    <xf numFmtId="0" fontId="15" fillId="0" borderId="39" xfId="1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5" fillId="0" borderId="41" xfId="0" applyFont="1" applyBorder="1" applyAlignment="1">
      <alignment horizontal="center"/>
    </xf>
    <xf numFmtId="0" fontId="15" fillId="7" borderId="40" xfId="1" applyFont="1" applyFill="1" applyBorder="1" applyAlignment="1">
      <alignment horizontal="center"/>
    </xf>
    <xf numFmtId="0" fontId="15" fillId="7" borderId="41" xfId="1" applyFont="1" applyFill="1" applyBorder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center"/>
    </xf>
    <xf numFmtId="0" fontId="11" fillId="2" borderId="0" xfId="1" applyFont="1" applyFill="1" applyAlignment="1">
      <alignment horizontal="center"/>
    </xf>
    <xf numFmtId="0" fontId="11" fillId="2" borderId="0" xfId="1" applyFont="1" applyFill="1"/>
    <xf numFmtId="0" fontId="11" fillId="2" borderId="4" xfId="1" applyFont="1" applyFill="1" applyBorder="1" applyAlignment="1">
      <alignment horizontal="center"/>
    </xf>
    <xf numFmtId="0" fontId="11" fillId="3" borderId="30" xfId="1" applyFont="1" applyFill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9" fontId="11" fillId="0" borderId="16" xfId="2" applyFont="1" applyBorder="1" applyAlignment="1">
      <alignment horizontal="center"/>
    </xf>
    <xf numFmtId="0" fontId="11" fillId="3" borderId="19" xfId="1" applyFont="1" applyFill="1" applyBorder="1" applyAlignment="1">
      <alignment horizontal="center"/>
    </xf>
    <xf numFmtId="0" fontId="11" fillId="9" borderId="30" xfId="1" applyFont="1" applyFill="1" applyBorder="1" applyAlignment="1">
      <alignment horizontal="center"/>
    </xf>
    <xf numFmtId="0" fontId="11" fillId="0" borderId="30" xfId="1" applyFont="1" applyBorder="1" applyAlignment="1">
      <alignment horizontal="center"/>
    </xf>
    <xf numFmtId="0" fontId="11" fillId="2" borderId="18" xfId="1" applyFont="1" applyFill="1" applyBorder="1"/>
    <xf numFmtId="0" fontId="11" fillId="3" borderId="4" xfId="1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9" fontId="11" fillId="2" borderId="22" xfId="2" applyFont="1" applyFill="1" applyBorder="1" applyAlignment="1">
      <alignment horizontal="center"/>
    </xf>
    <xf numFmtId="0" fontId="11" fillId="3" borderId="25" xfId="1" applyFont="1" applyFill="1" applyBorder="1" applyAlignment="1">
      <alignment horizontal="center"/>
    </xf>
    <xf numFmtId="0" fontId="11" fillId="3" borderId="23" xfId="1" applyFont="1" applyFill="1" applyBorder="1" applyAlignment="1">
      <alignment horizontal="center"/>
    </xf>
    <xf numFmtId="0" fontId="11" fillId="9" borderId="23" xfId="1" applyFont="1" applyFill="1" applyBorder="1" applyAlignment="1">
      <alignment horizontal="center"/>
    </xf>
    <xf numFmtId="0" fontId="11" fillId="0" borderId="23" xfId="1" applyFont="1" applyBorder="1" applyAlignment="1">
      <alignment horizontal="center"/>
    </xf>
    <xf numFmtId="0" fontId="11" fillId="2" borderId="24" xfId="1" applyFont="1" applyFill="1" applyBorder="1"/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24" xfId="1" applyFont="1" applyBorder="1" applyAlignment="1">
      <alignment horizontal="center"/>
    </xf>
    <xf numFmtId="0" fontId="11" fillId="10" borderId="23" xfId="1" applyFont="1" applyFill="1" applyBorder="1" applyAlignment="1">
      <alignment horizontal="center"/>
    </xf>
    <xf numFmtId="0" fontId="11" fillId="2" borderId="24" xfId="1" applyFont="1" applyFill="1" applyBorder="1" applyAlignment="1">
      <alignment horizontal="center"/>
    </xf>
    <xf numFmtId="0" fontId="11" fillId="0" borderId="24" xfId="1" applyFont="1" applyBorder="1"/>
    <xf numFmtId="0" fontId="11" fillId="0" borderId="5" xfId="1" applyFont="1" applyBorder="1"/>
    <xf numFmtId="0" fontId="11" fillId="2" borderId="23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1" fillId="2" borderId="22" xfId="1" applyFont="1" applyFill="1" applyBorder="1" applyAlignment="1">
      <alignment horizontal="center"/>
    </xf>
    <xf numFmtId="0" fontId="11" fillId="3" borderId="5" xfId="1" applyFont="1" applyFill="1" applyBorder="1" applyAlignment="1">
      <alignment horizontal="center"/>
    </xf>
    <xf numFmtId="0" fontId="11" fillId="10" borderId="5" xfId="1" applyFont="1" applyFill="1" applyBorder="1" applyAlignment="1">
      <alignment horizontal="center"/>
    </xf>
    <xf numFmtId="0" fontId="12" fillId="0" borderId="23" xfId="1" applyFont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0" borderId="24" xfId="1" applyFont="1" applyBorder="1" applyAlignment="1">
      <alignment horizontal="center"/>
    </xf>
    <xf numFmtId="0" fontId="12" fillId="3" borderId="24" xfId="1" applyFont="1" applyFill="1" applyBorder="1"/>
    <xf numFmtId="0" fontId="12" fillId="2" borderId="48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49" xfId="1" applyFont="1" applyFill="1" applyBorder="1" applyAlignment="1">
      <alignment horizontal="center"/>
    </xf>
    <xf numFmtId="0" fontId="12" fillId="2" borderId="50" xfId="1" applyFont="1" applyFill="1" applyBorder="1" applyAlignment="1">
      <alignment horizontal="center"/>
    </xf>
    <xf numFmtId="0" fontId="12" fillId="2" borderId="13" xfId="1" applyFont="1" applyFill="1" applyBorder="1" applyAlignment="1">
      <alignment horizontal="center"/>
    </xf>
    <xf numFmtId="0" fontId="12" fillId="10" borderId="48" xfId="1" applyFont="1" applyFill="1" applyBorder="1" applyAlignment="1">
      <alignment horizontal="center"/>
    </xf>
    <xf numFmtId="0" fontId="12" fillId="1" borderId="51" xfId="0" applyFont="1" applyFill="1" applyBorder="1" applyAlignment="1">
      <alignment horizontal="center"/>
    </xf>
    <xf numFmtId="0" fontId="12" fillId="1" borderId="52" xfId="0" applyFont="1" applyFill="1" applyBorder="1" applyAlignment="1">
      <alignment horizontal="center"/>
    </xf>
    <xf numFmtId="0" fontId="12" fillId="1" borderId="53" xfId="0" applyFont="1" applyFill="1" applyBorder="1" applyAlignment="1">
      <alignment horizontal="center"/>
    </xf>
    <xf numFmtId="0" fontId="12" fillId="1" borderId="54" xfId="0" applyFont="1" applyFill="1" applyBorder="1" applyAlignment="1">
      <alignment horizontal="center"/>
    </xf>
    <xf numFmtId="0" fontId="12" fillId="1" borderId="56" xfId="1" applyFont="1" applyFill="1" applyBorder="1" applyAlignment="1">
      <alignment horizontal="center"/>
    </xf>
    <xf numFmtId="0" fontId="12" fillId="11" borderId="54" xfId="1" applyFont="1" applyFill="1" applyBorder="1" applyAlignment="1">
      <alignment horizontal="center"/>
    </xf>
    <xf numFmtId="0" fontId="11" fillId="12" borderId="57" xfId="1" applyFont="1" applyFill="1" applyBorder="1"/>
    <xf numFmtId="0" fontId="11" fillId="12" borderId="60" xfId="1" applyFont="1" applyFill="1" applyBorder="1"/>
    <xf numFmtId="9" fontId="11" fillId="0" borderId="0" xfId="2" applyFont="1" applyBorder="1" applyAlignment="1">
      <alignment horizontal="center"/>
    </xf>
    <xf numFmtId="0" fontId="11" fillId="2" borderId="61" xfId="0" applyFont="1" applyFill="1" applyBorder="1" applyAlignment="1">
      <alignment horizontal="left"/>
    </xf>
    <xf numFmtId="0" fontId="11" fillId="2" borderId="62" xfId="0" applyFont="1" applyFill="1" applyBorder="1" applyAlignment="1">
      <alignment horizontal="left"/>
    </xf>
    <xf numFmtId="9" fontId="11" fillId="2" borderId="63" xfId="2" applyFont="1" applyFill="1" applyBorder="1" applyAlignment="1">
      <alignment horizontal="center"/>
    </xf>
    <xf numFmtId="0" fontId="11" fillId="2" borderId="64" xfId="1" applyFont="1" applyFill="1" applyBorder="1" applyAlignment="1">
      <alignment horizontal="center"/>
    </xf>
    <xf numFmtId="0" fontId="11" fillId="2" borderId="65" xfId="1" applyFont="1" applyFill="1" applyBorder="1" applyAlignment="1">
      <alignment horizontal="center"/>
    </xf>
    <xf numFmtId="0" fontId="11" fillId="2" borderId="62" xfId="1" applyFont="1" applyFill="1" applyBorder="1" applyAlignment="1">
      <alignment horizontal="center"/>
    </xf>
    <xf numFmtId="0" fontId="11" fillId="2" borderId="43" xfId="1" applyFont="1" applyFill="1" applyBorder="1"/>
    <xf numFmtId="0" fontId="11" fillId="2" borderId="22" xfId="0" applyFont="1" applyFill="1" applyBorder="1" applyAlignment="1">
      <alignment horizontal="center"/>
    </xf>
    <xf numFmtId="0" fontId="11" fillId="2" borderId="25" xfId="1" applyFont="1" applyFill="1" applyBorder="1" applyAlignment="1">
      <alignment horizontal="center"/>
    </xf>
    <xf numFmtId="0" fontId="11" fillId="2" borderId="23" xfId="1" applyFont="1" applyFill="1" applyBorder="1" applyAlignment="1">
      <alignment horizontal="center"/>
    </xf>
    <xf numFmtId="0" fontId="11" fillId="2" borderId="5" xfId="1" applyFont="1" applyFill="1" applyBorder="1" applyAlignment="1">
      <alignment horizontal="center"/>
    </xf>
    <xf numFmtId="0" fontId="11" fillId="2" borderId="27" xfId="1" applyFont="1" applyFill="1" applyBorder="1"/>
    <xf numFmtId="0" fontId="12" fillId="2" borderId="27" xfId="1" applyFont="1" applyFill="1" applyBorder="1"/>
    <xf numFmtId="0" fontId="11" fillId="2" borderId="22" xfId="0" applyFont="1" applyFill="1" applyBorder="1" applyAlignment="1">
      <alignment horizontal="left"/>
    </xf>
    <xf numFmtId="0" fontId="11" fillId="3" borderId="0" xfId="1" applyFont="1" applyFill="1" applyAlignment="1">
      <alignment horizontal="center"/>
    </xf>
    <xf numFmtId="0" fontId="11" fillId="0" borderId="26" xfId="1" applyFont="1" applyBorder="1"/>
    <xf numFmtId="0" fontId="11" fillId="0" borderId="4" xfId="1" applyFont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0" borderId="25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11" fillId="0" borderId="22" xfId="0" applyFont="1" applyBorder="1" applyAlignment="1">
      <alignment horizontal="left"/>
    </xf>
    <xf numFmtId="0" fontId="11" fillId="0" borderId="66" xfId="1" applyFont="1" applyBorder="1" applyAlignment="1">
      <alignment horizontal="center"/>
    </xf>
    <xf numFmtId="0" fontId="11" fillId="3" borderId="48" xfId="1" applyFont="1" applyFill="1" applyBorder="1" applyAlignment="1">
      <alignment horizontal="center"/>
    </xf>
    <xf numFmtId="0" fontId="11" fillId="0" borderId="14" xfId="1" applyFont="1" applyBorder="1" applyAlignment="1">
      <alignment horizontal="center"/>
    </xf>
    <xf numFmtId="0" fontId="11" fillId="2" borderId="33" xfId="1" applyFont="1" applyFill="1" applyBorder="1"/>
    <xf numFmtId="0" fontId="11" fillId="3" borderId="67" xfId="0" applyFont="1" applyFill="1" applyBorder="1" applyAlignment="1">
      <alignment horizontal="center"/>
    </xf>
    <xf numFmtId="0" fontId="11" fillId="0" borderId="67" xfId="0" applyFont="1" applyBorder="1" applyAlignment="1">
      <alignment horizontal="center"/>
    </xf>
    <xf numFmtId="0" fontId="11" fillId="0" borderId="68" xfId="0" applyFont="1" applyBorder="1" applyAlignment="1">
      <alignment horizontal="center"/>
    </xf>
    <xf numFmtId="9" fontId="11" fillId="0" borderId="67" xfId="2" applyFont="1" applyFill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11" fillId="0" borderId="54" xfId="1" applyFont="1" applyBorder="1" applyAlignment="1">
      <alignment horizontal="center"/>
    </xf>
    <xf numFmtId="0" fontId="11" fillId="3" borderId="54" xfId="1" applyFont="1" applyFill="1" applyBorder="1" applyAlignment="1">
      <alignment horizontal="center"/>
    </xf>
    <xf numFmtId="0" fontId="12" fillId="0" borderId="39" xfId="1" applyFont="1" applyBorder="1"/>
    <xf numFmtId="0" fontId="12" fillId="12" borderId="53" xfId="0" applyFont="1" applyFill="1" applyBorder="1" applyAlignment="1">
      <alignment horizontal="center"/>
    </xf>
    <xf numFmtId="0" fontId="12" fillId="12" borderId="54" xfId="0" applyFont="1" applyFill="1" applyBorder="1" applyAlignment="1">
      <alignment horizontal="center"/>
    </xf>
    <xf numFmtId="0" fontId="12" fillId="1" borderId="54" xfId="1" applyFont="1" applyFill="1" applyBorder="1" applyAlignment="1">
      <alignment horizontal="center"/>
    </xf>
    <xf numFmtId="0" fontId="11" fillId="12" borderId="39" xfId="1" applyFont="1" applyFill="1" applyBorder="1"/>
    <xf numFmtId="0" fontId="11" fillId="12" borderId="47" xfId="1" applyFont="1" applyFill="1" applyBorder="1"/>
    <xf numFmtId="0" fontId="11" fillId="3" borderId="16" xfId="0" applyFont="1" applyFill="1" applyBorder="1" applyAlignment="1">
      <alignment horizontal="center"/>
    </xf>
    <xf numFmtId="0" fontId="11" fillId="0" borderId="17" xfId="1" applyFont="1" applyBorder="1" applyAlignment="1">
      <alignment horizontal="center"/>
    </xf>
    <xf numFmtId="0" fontId="12" fillId="0" borderId="18" xfId="1" applyFont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2" fillId="2" borderId="24" xfId="1" applyFont="1" applyFill="1" applyBorder="1" applyAlignment="1">
      <alignment horizontal="center"/>
    </xf>
    <xf numFmtId="0" fontId="11" fillId="3" borderId="0" xfId="1" applyFont="1" applyFill="1"/>
    <xf numFmtId="0" fontId="11" fillId="3" borderId="49" xfId="0" applyFont="1" applyFill="1" applyBorder="1" applyAlignment="1">
      <alignment horizontal="center"/>
    </xf>
    <xf numFmtId="0" fontId="11" fillId="2" borderId="48" xfId="1" applyFont="1" applyFill="1" applyBorder="1" applyAlignment="1">
      <alignment horizontal="center"/>
    </xf>
    <xf numFmtId="0" fontId="12" fillId="1" borderId="44" xfId="1" applyFont="1" applyFill="1" applyBorder="1" applyAlignment="1">
      <alignment horizontal="center"/>
    </xf>
    <xf numFmtId="0" fontId="12" fillId="1" borderId="69" xfId="1" applyFont="1" applyFill="1" applyBorder="1" applyAlignment="1">
      <alignment horizontal="center"/>
    </xf>
    <xf numFmtId="0" fontId="12" fillId="1" borderId="70" xfId="1" applyFont="1" applyFill="1" applyBorder="1" applyAlignment="1">
      <alignment horizontal="center"/>
    </xf>
    <xf numFmtId="0" fontId="11" fillId="13" borderId="17" xfId="0" applyFont="1" applyFill="1" applyBorder="1" applyAlignment="1">
      <alignment horizontal="center"/>
    </xf>
    <xf numFmtId="0" fontId="12" fillId="13" borderId="18" xfId="1" applyFont="1" applyFill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2" fillId="2" borderId="24" xfId="1" applyFont="1" applyFill="1" applyBorder="1" applyAlignment="1">
      <alignment horizontal="centerContinuous"/>
    </xf>
    <xf numFmtId="0" fontId="11" fillId="2" borderId="24" xfId="1" applyFont="1" applyFill="1" applyBorder="1" applyAlignment="1">
      <alignment horizontal="centerContinuous"/>
    </xf>
    <xf numFmtId="0" fontId="11" fillId="2" borderId="48" xfId="0" applyFont="1" applyFill="1" applyBorder="1" applyAlignment="1">
      <alignment horizontal="center"/>
    </xf>
    <xf numFmtId="0" fontId="11" fillId="2" borderId="50" xfId="1" applyFont="1" applyFill="1" applyBorder="1" applyAlignment="1">
      <alignment horizontal="centerContinuous"/>
    </xf>
    <xf numFmtId="0" fontId="12" fillId="1" borderId="44" xfId="0" applyFont="1" applyFill="1" applyBorder="1" applyAlignment="1">
      <alignment horizontal="center"/>
    </xf>
    <xf numFmtId="0" fontId="12" fillId="1" borderId="69" xfId="0" applyFont="1" applyFill="1" applyBorder="1" applyAlignment="1">
      <alignment horizontal="center"/>
    </xf>
    <xf numFmtId="0" fontId="11" fillId="1" borderId="60" xfId="1" applyFont="1" applyFill="1" applyBorder="1" applyAlignment="1">
      <alignment horizontal="centerContinuous"/>
    </xf>
    <xf numFmtId="0" fontId="12" fillId="0" borderId="0" xfId="1" applyFont="1"/>
    <xf numFmtId="0" fontId="12" fillId="2" borderId="0" xfId="1" applyFont="1" applyFill="1"/>
    <xf numFmtId="0" fontId="12" fillId="2" borderId="0" xfId="1" applyFont="1" applyFill="1" applyAlignment="1">
      <alignment horizontal="center"/>
    </xf>
    <xf numFmtId="9" fontId="11" fillId="0" borderId="43" xfId="2" applyFont="1" applyBorder="1" applyAlignment="1">
      <alignment horizontal="center"/>
    </xf>
    <xf numFmtId="0" fontId="11" fillId="3" borderId="71" xfId="1" applyFont="1" applyFill="1" applyBorder="1" applyAlignment="1">
      <alignment horizontal="center"/>
    </xf>
    <xf numFmtId="0" fontId="11" fillId="3" borderId="43" xfId="1" applyFont="1" applyFill="1" applyBorder="1" applyAlignment="1">
      <alignment horizontal="center"/>
    </xf>
    <xf numFmtId="0" fontId="11" fillId="0" borderId="16" xfId="1" applyFont="1" applyBorder="1" applyAlignment="1">
      <alignment horizontal="center"/>
    </xf>
    <xf numFmtId="0" fontId="11" fillId="3" borderId="17" xfId="1" applyFont="1" applyFill="1" applyBorder="1" applyAlignment="1">
      <alignment horizontal="center"/>
    </xf>
    <xf numFmtId="0" fontId="11" fillId="0" borderId="20" xfId="1" applyFont="1" applyBorder="1" applyAlignment="1">
      <alignment horizontal="center"/>
    </xf>
    <xf numFmtId="0" fontId="11" fillId="2" borderId="18" xfId="1" applyFont="1" applyFill="1" applyBorder="1" applyAlignment="1">
      <alignment horizontal="center"/>
    </xf>
    <xf numFmtId="0" fontId="11" fillId="3" borderId="27" xfId="2" applyNumberFormat="1" applyFont="1" applyFill="1" applyBorder="1" applyAlignment="1">
      <alignment horizontal="center"/>
    </xf>
    <xf numFmtId="0" fontId="11" fillId="0" borderId="22" xfId="2" applyNumberFormat="1" applyFont="1" applyFill="1" applyBorder="1" applyAlignment="1">
      <alignment horizontal="center"/>
    </xf>
    <xf numFmtId="0" fontId="11" fillId="3" borderId="23" xfId="2" applyNumberFormat="1" applyFont="1" applyFill="1" applyBorder="1" applyAlignment="1">
      <alignment horizontal="center"/>
    </xf>
    <xf numFmtId="0" fontId="11" fillId="0" borderId="23" xfId="2" applyNumberFormat="1" applyFont="1" applyFill="1" applyBorder="1" applyAlignment="1">
      <alignment horizontal="center"/>
    </xf>
    <xf numFmtId="0" fontId="11" fillId="2" borderId="27" xfId="1" applyFont="1" applyFill="1" applyBorder="1" applyAlignment="1">
      <alignment horizontal="center"/>
    </xf>
    <xf numFmtId="0" fontId="11" fillId="3" borderId="26" xfId="1" applyFont="1" applyFill="1" applyBorder="1" applyAlignment="1">
      <alignment horizontal="center"/>
    </xf>
    <xf numFmtId="0" fontId="11" fillId="3" borderId="27" xfId="1" applyFont="1" applyFill="1" applyBorder="1" applyAlignment="1">
      <alignment horizontal="center"/>
    </xf>
    <xf numFmtId="9" fontId="11" fillId="2" borderId="27" xfId="2" applyFont="1" applyFill="1" applyBorder="1" applyAlignment="1">
      <alignment horizontal="center"/>
    </xf>
    <xf numFmtId="0" fontId="11" fillId="3" borderId="26" xfId="2" applyNumberFormat="1" applyFont="1" applyFill="1" applyBorder="1" applyAlignment="1">
      <alignment horizontal="center"/>
    </xf>
    <xf numFmtId="0" fontId="11" fillId="0" borderId="0" xfId="2" applyNumberFormat="1" applyFont="1" applyFill="1" applyBorder="1" applyAlignment="1">
      <alignment horizontal="center"/>
    </xf>
    <xf numFmtId="0" fontId="11" fillId="0" borderId="27" xfId="1" applyFont="1" applyBorder="1" applyAlignment="1">
      <alignment horizontal="center"/>
    </xf>
    <xf numFmtId="0" fontId="11" fillId="3" borderId="22" xfId="1" applyFont="1" applyFill="1" applyBorder="1" applyAlignment="1">
      <alignment horizontal="center"/>
    </xf>
    <xf numFmtId="0" fontId="11" fillId="0" borderId="22" xfId="1" applyFont="1" applyBorder="1" applyAlignment="1">
      <alignment horizontal="center"/>
    </xf>
    <xf numFmtId="9" fontId="11" fillId="3" borderId="47" xfId="2" applyFont="1" applyFill="1" applyBorder="1" applyAlignment="1">
      <alignment horizontal="center"/>
    </xf>
    <xf numFmtId="164" fontId="11" fillId="0" borderId="72" xfId="2" applyNumberFormat="1" applyFont="1" applyFill="1" applyBorder="1" applyAlignment="1">
      <alignment horizontal="center"/>
    </xf>
    <xf numFmtId="164" fontId="11" fillId="0" borderId="47" xfId="2" applyNumberFormat="1" applyFont="1" applyFill="1" applyBorder="1" applyAlignment="1">
      <alignment horizontal="center"/>
    </xf>
    <xf numFmtId="164" fontId="11" fillId="0" borderId="49" xfId="2" applyNumberFormat="1" applyFont="1" applyFill="1" applyBorder="1" applyAlignment="1">
      <alignment horizontal="center"/>
    </xf>
    <xf numFmtId="164" fontId="11" fillId="3" borderId="48" xfId="2" applyNumberFormat="1" applyFont="1" applyFill="1" applyBorder="1" applyAlignment="1">
      <alignment horizontal="center"/>
    </xf>
    <xf numFmtId="164" fontId="11" fillId="0" borderId="14" xfId="2" applyNumberFormat="1" applyFont="1" applyFill="1" applyBorder="1" applyAlignment="1">
      <alignment horizontal="center"/>
    </xf>
    <xf numFmtId="164" fontId="11" fillId="0" borderId="0" xfId="2" applyNumberFormat="1" applyFont="1" applyFill="1" applyBorder="1" applyAlignment="1">
      <alignment horizontal="center"/>
    </xf>
    <xf numFmtId="164" fontId="11" fillId="0" borderId="23" xfId="2" applyNumberFormat="1" applyFont="1" applyFill="1" applyBorder="1" applyAlignment="1">
      <alignment horizontal="center"/>
    </xf>
    <xf numFmtId="0" fontId="12" fillId="1" borderId="72" xfId="1" applyFont="1" applyFill="1" applyBorder="1" applyAlignment="1">
      <alignment horizontal="center"/>
    </xf>
    <xf numFmtId="0" fontId="12" fillId="1" borderId="74" xfId="1" applyFont="1" applyFill="1" applyBorder="1" applyAlignment="1">
      <alignment horizontal="center"/>
    </xf>
    <xf numFmtId="0" fontId="12" fillId="1" borderId="59" xfId="1" applyFont="1" applyFill="1" applyBorder="1" applyAlignment="1">
      <alignment horizontal="center"/>
    </xf>
    <xf numFmtId="0" fontId="12" fillId="1" borderId="45" xfId="1" applyFont="1" applyFill="1" applyBorder="1" applyAlignment="1">
      <alignment horizontal="center"/>
    </xf>
    <xf numFmtId="0" fontId="2" fillId="3" borderId="27" xfId="1" applyFont="1" applyFill="1" applyBorder="1" applyAlignment="1">
      <alignment horizontal="center"/>
    </xf>
    <xf numFmtId="37" fontId="5" fillId="3" borderId="0" xfId="1" applyNumberFormat="1" applyFont="1" applyFill="1" applyAlignment="1">
      <alignment horizontal="center"/>
    </xf>
    <xf numFmtId="164" fontId="5" fillId="3" borderId="0" xfId="1" applyNumberFormat="1" applyFont="1" applyFill="1" applyAlignment="1">
      <alignment horizontal="left"/>
    </xf>
    <xf numFmtId="37" fontId="8" fillId="3" borderId="0" xfId="1" applyNumberFormat="1" applyFont="1" applyFill="1" applyAlignment="1">
      <alignment horizontal="center"/>
    </xf>
    <xf numFmtId="164" fontId="8" fillId="3" borderId="0" xfId="1" applyNumberFormat="1" applyFont="1" applyFill="1" applyAlignment="1">
      <alignment horizontal="left"/>
    </xf>
    <xf numFmtId="0" fontId="15" fillId="3" borderId="24" xfId="1" applyFont="1" applyFill="1" applyBorder="1" applyAlignment="1">
      <alignment horizontal="center"/>
    </xf>
    <xf numFmtId="164" fontId="12" fillId="0" borderId="5" xfId="1" applyNumberFormat="1" applyFont="1" applyBorder="1" applyAlignment="1">
      <alignment horizontal="center"/>
    </xf>
    <xf numFmtId="164" fontId="12" fillId="0" borderId="0" xfId="1" applyNumberFormat="1" applyFont="1" applyAlignment="1">
      <alignment horizontal="center"/>
    </xf>
    <xf numFmtId="164" fontId="12" fillId="0" borderId="4" xfId="1" applyNumberFormat="1" applyFont="1" applyBorder="1" applyAlignment="1">
      <alignment horizontal="center"/>
    </xf>
    <xf numFmtId="164" fontId="10" fillId="2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9" fontId="8" fillId="0" borderId="0" xfId="1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164" fontId="5" fillId="0" borderId="5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64" fontId="10" fillId="0" borderId="0" xfId="1" applyNumberFormat="1" applyFont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5" fillId="3" borderId="47" xfId="1" applyFont="1" applyFill="1" applyBorder="1" applyAlignment="1">
      <alignment horizontal="center" vertical="center"/>
    </xf>
    <xf numFmtId="0" fontId="5" fillId="3" borderId="43" xfId="1" applyFont="1" applyFill="1" applyBorder="1" applyAlignment="1">
      <alignment horizontal="center" vertical="center"/>
    </xf>
    <xf numFmtId="0" fontId="15" fillId="0" borderId="45" xfId="1" applyFont="1" applyBorder="1" applyAlignment="1">
      <alignment horizontal="center"/>
    </xf>
    <xf numFmtId="0" fontId="15" fillId="0" borderId="44" xfId="1" applyFont="1" applyBorder="1" applyAlignment="1">
      <alignment horizontal="center"/>
    </xf>
    <xf numFmtId="0" fontId="15" fillId="2" borderId="46" xfId="1" applyFont="1" applyFill="1" applyBorder="1" applyAlignment="1">
      <alignment horizontal="center"/>
    </xf>
    <xf numFmtId="0" fontId="15" fillId="2" borderId="44" xfId="1" applyFont="1" applyFill="1" applyBorder="1" applyAlignment="1">
      <alignment horizontal="center"/>
    </xf>
    <xf numFmtId="0" fontId="15" fillId="0" borderId="46" xfId="1" applyFont="1" applyBorder="1" applyAlignment="1">
      <alignment horizontal="center"/>
    </xf>
    <xf numFmtId="49" fontId="15" fillId="7" borderId="42" xfId="1" applyNumberFormat="1" applyFont="1" applyFill="1" applyBorder="1" applyAlignment="1">
      <alignment horizontal="center"/>
    </xf>
    <xf numFmtId="49" fontId="15" fillId="7" borderId="40" xfId="1" applyNumberFormat="1" applyFont="1" applyFill="1" applyBorder="1" applyAlignment="1">
      <alignment horizontal="center"/>
    </xf>
    <xf numFmtId="0" fontId="12" fillId="2" borderId="59" xfId="1" applyFont="1" applyFill="1" applyBorder="1" applyAlignment="1">
      <alignment horizontal="center"/>
    </xf>
    <xf numFmtId="0" fontId="12" fillId="2" borderId="45" xfId="1" applyFont="1" applyFill="1" applyBorder="1" applyAlignment="1">
      <alignment horizontal="center"/>
    </xf>
    <xf numFmtId="0" fontId="12" fillId="2" borderId="15" xfId="1" applyFont="1" applyFill="1" applyBorder="1" applyAlignment="1">
      <alignment horizontal="center"/>
    </xf>
    <xf numFmtId="0" fontId="12" fillId="2" borderId="46" xfId="1" applyFont="1" applyFill="1" applyBorder="1" applyAlignment="1">
      <alignment horizontal="center"/>
    </xf>
    <xf numFmtId="0" fontId="12" fillId="2" borderId="44" xfId="1" applyFont="1" applyFill="1" applyBorder="1" applyAlignment="1">
      <alignment horizontal="center"/>
    </xf>
    <xf numFmtId="0" fontId="11" fillId="0" borderId="46" xfId="1" applyFont="1" applyBorder="1" applyAlignment="1">
      <alignment horizontal="center"/>
    </xf>
    <xf numFmtId="0" fontId="11" fillId="0" borderId="45" xfId="1" applyFont="1" applyBorder="1" applyAlignment="1">
      <alignment horizontal="center"/>
    </xf>
    <xf numFmtId="0" fontId="11" fillId="0" borderId="58" xfId="1" applyFont="1" applyBorder="1" applyAlignment="1">
      <alignment horizontal="center"/>
    </xf>
    <xf numFmtId="49" fontId="12" fillId="1" borderId="55" xfId="1" applyNumberFormat="1" applyFont="1" applyFill="1" applyBorder="1" applyAlignment="1">
      <alignment horizontal="center"/>
    </xf>
    <xf numFmtId="49" fontId="12" fillId="1" borderId="53" xfId="1" applyNumberFormat="1" applyFont="1" applyFill="1" applyBorder="1" applyAlignment="1">
      <alignment horizontal="center"/>
    </xf>
    <xf numFmtId="0" fontId="12" fillId="0" borderId="20" xfId="1" applyFont="1" applyBorder="1" applyAlignment="1">
      <alignment horizontal="center"/>
    </xf>
    <xf numFmtId="0" fontId="12" fillId="0" borderId="45" xfId="1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49" fontId="12" fillId="1" borderId="21" xfId="1" applyNumberFormat="1" applyFont="1" applyFill="1" applyBorder="1" applyAlignment="1">
      <alignment horizontal="center"/>
    </xf>
    <xf numFmtId="49" fontId="12" fillId="1" borderId="73" xfId="1" applyNumberFormat="1" applyFont="1" applyFill="1" applyBorder="1" applyAlignment="1">
      <alignment horizontal="center"/>
    </xf>
    <xf numFmtId="0" fontId="12" fillId="0" borderId="0" xfId="1" applyFont="1" applyAlignment="1">
      <alignment horizontal="center"/>
    </xf>
  </cellXfs>
  <cellStyles count="3">
    <cellStyle name="Normal" xfId="0" builtinId="0"/>
    <cellStyle name="Normal 2" xfId="1" xr:uid="{7D201F08-8699-4B3E-888E-970039A6EAAC}"/>
    <cellStyle name="Percent 2" xfId="2" xr:uid="{31F0C1AA-FED6-493F-809F-F40CB6D0B3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1260A-B983-4C54-9661-72727BD7F0B0}">
  <dimension ref="A1:K60"/>
  <sheetViews>
    <sheetView showGridLines="0" tabSelected="1" zoomScaleNormal="100" workbookViewId="0">
      <selection activeCell="Q1" sqref="Q1"/>
    </sheetView>
  </sheetViews>
  <sheetFormatPr defaultColWidth="9.140625" defaultRowHeight="12" x14ac:dyDescent="0.2"/>
  <cols>
    <col min="1" max="1" width="10.28515625" style="1" customWidth="1"/>
    <col min="2" max="2" width="14" style="1" customWidth="1"/>
    <col min="3" max="3" width="16" style="1" customWidth="1"/>
    <col min="4" max="4" width="11.140625" style="1" customWidth="1"/>
    <col min="5" max="5" width="10.7109375" style="1" customWidth="1"/>
    <col min="6" max="6" width="9.140625" style="1"/>
    <col min="7" max="7" width="10.7109375" style="1" customWidth="1"/>
    <col min="8" max="8" width="9.140625" style="1" customWidth="1"/>
    <col min="9" max="9" width="9.5703125" style="1" customWidth="1"/>
    <col min="10" max="10" width="10.85546875" style="1" customWidth="1"/>
    <col min="11" max="11" width="7.85546875" style="1" customWidth="1"/>
    <col min="12" max="16384" width="9.140625" style="1"/>
  </cols>
  <sheetData>
    <row r="1" spans="1:11" ht="15.75" x14ac:dyDescent="0.25">
      <c r="A1" s="73" t="s">
        <v>33</v>
      </c>
      <c r="B1" s="72"/>
      <c r="C1" s="72"/>
      <c r="D1" s="72"/>
      <c r="E1" s="72"/>
      <c r="F1" s="72"/>
      <c r="G1" s="72"/>
      <c r="H1" s="72"/>
      <c r="I1" s="72"/>
      <c r="J1" s="72"/>
      <c r="K1" s="71"/>
    </row>
    <row r="2" spans="1:11" ht="15.75" x14ac:dyDescent="0.25">
      <c r="A2" s="70" t="s">
        <v>137</v>
      </c>
      <c r="B2" s="3"/>
      <c r="C2" s="3"/>
      <c r="D2" s="3"/>
      <c r="E2" s="3"/>
      <c r="F2" s="3"/>
      <c r="G2" s="3"/>
      <c r="H2" s="3"/>
      <c r="I2" s="3"/>
      <c r="J2" s="3"/>
      <c r="K2" s="2"/>
    </row>
    <row r="3" spans="1:11" ht="13.5" thickBot="1" x14ac:dyDescent="0.25">
      <c r="A3" s="16"/>
      <c r="B3" s="17"/>
      <c r="C3" s="17"/>
      <c r="D3" s="17"/>
      <c r="E3" s="17"/>
      <c r="F3" s="17"/>
      <c r="G3" s="17"/>
      <c r="H3" s="17"/>
      <c r="I3" s="17"/>
      <c r="J3" s="17"/>
      <c r="K3" s="12"/>
    </row>
    <row r="4" spans="1:11" ht="15" thickTop="1" x14ac:dyDescent="0.2">
      <c r="A4" s="69" t="s">
        <v>32</v>
      </c>
      <c r="B4" s="3"/>
      <c r="C4" s="68"/>
      <c r="D4" s="67"/>
      <c r="E4" s="67"/>
      <c r="F4" s="67"/>
      <c r="G4" s="67"/>
      <c r="H4" s="67"/>
      <c r="I4" s="66"/>
      <c r="J4" s="3"/>
      <c r="K4" s="2"/>
    </row>
    <row r="5" spans="1:11" ht="16.5" customHeight="1" thickBot="1" x14ac:dyDescent="0.25">
      <c r="A5" s="65" t="s">
        <v>129</v>
      </c>
      <c r="B5" s="3"/>
      <c r="C5" s="64"/>
      <c r="D5" s="63"/>
      <c r="E5" s="63"/>
      <c r="F5" s="63"/>
      <c r="G5" s="63"/>
      <c r="H5" s="63"/>
      <c r="I5" s="62"/>
      <c r="J5" s="3"/>
      <c r="K5" s="2"/>
    </row>
    <row r="6" spans="1:11" ht="13.5" thickTop="1" x14ac:dyDescent="0.2">
      <c r="A6" s="61" t="s">
        <v>31</v>
      </c>
      <c r="B6" s="17"/>
      <c r="C6" s="17"/>
      <c r="D6" s="17"/>
      <c r="E6" s="17"/>
      <c r="F6" s="17"/>
      <c r="G6" s="17"/>
      <c r="H6" s="17"/>
      <c r="I6" s="17"/>
      <c r="J6" s="17"/>
      <c r="K6" s="12"/>
    </row>
    <row r="7" spans="1:11" ht="15" x14ac:dyDescent="0.25">
      <c r="A7" s="60"/>
      <c r="B7" s="17"/>
      <c r="C7" s="59"/>
      <c r="D7" s="17"/>
      <c r="E7" s="17"/>
      <c r="F7" s="17"/>
      <c r="G7" s="17"/>
      <c r="H7" s="17"/>
      <c r="I7" s="17"/>
      <c r="J7" s="17"/>
      <c r="K7" s="12"/>
    </row>
    <row r="8" spans="1:11" ht="14.25" x14ac:dyDescent="0.2">
      <c r="A8" s="351" t="s">
        <v>130</v>
      </c>
      <c r="B8" s="352"/>
      <c r="C8" s="352"/>
      <c r="D8" s="352"/>
      <c r="E8" s="352"/>
      <c r="F8" s="352"/>
      <c r="G8" s="352"/>
      <c r="H8" s="352"/>
      <c r="I8" s="352"/>
      <c r="J8" s="352"/>
      <c r="K8" s="353"/>
    </row>
    <row r="9" spans="1:11" ht="14.25" x14ac:dyDescent="0.2">
      <c r="A9" s="58"/>
      <c r="B9" s="57"/>
      <c r="C9" s="57"/>
      <c r="D9" s="57"/>
      <c r="E9" s="57"/>
      <c r="F9" s="57"/>
      <c r="G9" s="57"/>
      <c r="H9" s="57"/>
      <c r="I9" s="57"/>
      <c r="J9" s="57"/>
      <c r="K9" s="56"/>
    </row>
    <row r="10" spans="1:11" ht="15" x14ac:dyDescent="0.25">
      <c r="A10" s="55"/>
      <c r="B10" s="54"/>
      <c r="C10" s="54"/>
      <c r="D10" s="54"/>
      <c r="E10" s="54"/>
      <c r="F10" s="54"/>
      <c r="G10" s="54"/>
      <c r="H10" s="54"/>
      <c r="I10" s="54"/>
      <c r="J10" s="54"/>
      <c r="K10" s="53"/>
    </row>
    <row r="11" spans="1:11" ht="15.75" x14ac:dyDescent="0.25">
      <c r="A11" s="51"/>
      <c r="B11" s="354" t="s">
        <v>22</v>
      </c>
      <c r="C11" s="354"/>
      <c r="D11" s="46"/>
      <c r="E11" s="52">
        <v>2025</v>
      </c>
      <c r="F11" s="47"/>
      <c r="G11" s="52">
        <v>2026</v>
      </c>
      <c r="H11" s="354" t="s">
        <v>21</v>
      </c>
      <c r="I11" s="354"/>
      <c r="J11" s="46"/>
      <c r="K11" s="45"/>
    </row>
    <row r="12" spans="1:11" ht="15.75" x14ac:dyDescent="0.25">
      <c r="A12" s="51"/>
      <c r="B12" s="50"/>
      <c r="C12" s="49"/>
      <c r="D12" s="46"/>
      <c r="E12" s="48"/>
      <c r="F12" s="47"/>
      <c r="G12" s="48"/>
      <c r="H12" s="47"/>
      <c r="I12" s="46"/>
      <c r="J12" s="46"/>
      <c r="K12" s="45"/>
    </row>
    <row r="13" spans="1:11" ht="15.75" x14ac:dyDescent="0.25">
      <c r="A13" s="30"/>
      <c r="B13" s="355" t="s">
        <v>30</v>
      </c>
      <c r="C13" s="355"/>
      <c r="D13" s="29"/>
      <c r="E13" s="346">
        <f>Census!H5</f>
        <v>12497</v>
      </c>
      <c r="F13" s="347"/>
      <c r="G13" s="346">
        <f>Census!G5</f>
        <v>12259</v>
      </c>
      <c r="H13" s="31">
        <f>Census!I5</f>
        <v>-1.9044570696967272E-2</v>
      </c>
      <c r="I13" s="25" t="str">
        <f>IF(H13&gt;0,"increase",IF(H13&lt;0,"decrease","No change"))</f>
        <v>decrease</v>
      </c>
      <c r="J13" s="25"/>
      <c r="K13" s="21"/>
    </row>
    <row r="14" spans="1:11" ht="15.75" x14ac:dyDescent="0.25">
      <c r="A14" s="30"/>
      <c r="B14" s="355" t="s">
        <v>29</v>
      </c>
      <c r="C14" s="355"/>
      <c r="D14" s="29"/>
      <c r="E14" s="346">
        <f>Census!H6</f>
        <v>429</v>
      </c>
      <c r="F14" s="347"/>
      <c r="G14" s="346">
        <f>Census!G6</f>
        <v>488</v>
      </c>
      <c r="H14" s="41">
        <f>(G14-E14)/E14</f>
        <v>0.13752913752913754</v>
      </c>
      <c r="I14" s="25" t="str">
        <f>IF(H14&gt;0,"increase",IF(H14&lt;0,"decrease","No change"))</f>
        <v>increase</v>
      </c>
      <c r="J14" s="25"/>
      <c r="K14" s="21"/>
    </row>
    <row r="15" spans="1:11" ht="15.75" x14ac:dyDescent="0.25">
      <c r="A15" s="30"/>
      <c r="B15" s="356" t="s">
        <v>28</v>
      </c>
      <c r="C15" s="356"/>
      <c r="D15" s="32"/>
      <c r="E15" s="348" t="s">
        <v>26</v>
      </c>
      <c r="F15" s="349"/>
      <c r="G15" s="348">
        <f>Census!G7</f>
        <v>227</v>
      </c>
      <c r="H15" s="357" t="s">
        <v>26</v>
      </c>
      <c r="I15" s="357"/>
      <c r="J15" s="25"/>
      <c r="K15" s="21"/>
    </row>
    <row r="16" spans="1:11" ht="15.75" x14ac:dyDescent="0.25">
      <c r="A16" s="44"/>
      <c r="B16" s="358" t="s">
        <v>27</v>
      </c>
      <c r="C16" s="358"/>
      <c r="D16" s="32"/>
      <c r="E16" s="348" t="s">
        <v>26</v>
      </c>
      <c r="F16" s="349"/>
      <c r="G16" s="348">
        <f>Census!G8</f>
        <v>261</v>
      </c>
      <c r="H16" s="357" t="s">
        <v>26</v>
      </c>
      <c r="I16" s="357"/>
      <c r="J16" s="25"/>
      <c r="K16" s="21"/>
    </row>
    <row r="17" spans="1:11" ht="15.75" x14ac:dyDescent="0.25">
      <c r="A17" s="30"/>
      <c r="B17" s="355" t="s">
        <v>25</v>
      </c>
      <c r="C17" s="355"/>
      <c r="D17" s="32"/>
      <c r="E17" s="348">
        <f>Census!H9</f>
        <v>11002</v>
      </c>
      <c r="F17" s="349"/>
      <c r="G17" s="348">
        <f>Census!$G$9</f>
        <v>10477</v>
      </c>
      <c r="H17" s="31">
        <f>Census!I9</f>
        <v>-4.7718596618796585E-2</v>
      </c>
      <c r="I17" s="25" t="str">
        <f>IF(H17&gt;0,"increase",IF(H17&lt;0,"decrease","No change"))</f>
        <v>decrease</v>
      </c>
      <c r="J17" s="25"/>
      <c r="K17" s="21"/>
    </row>
    <row r="18" spans="1:11" ht="15.75" x14ac:dyDescent="0.25">
      <c r="A18" s="30"/>
      <c r="B18" s="355" t="s">
        <v>24</v>
      </c>
      <c r="C18" s="355"/>
      <c r="D18" s="32"/>
      <c r="E18" s="348">
        <f>'GYCF &amp; Security'!H5</f>
        <v>1066</v>
      </c>
      <c r="F18" s="349"/>
      <c r="G18" s="348">
        <f>'GYCF &amp; Security'!$G$5</f>
        <v>1294</v>
      </c>
      <c r="H18" s="31">
        <f>'GYCF &amp; Security'!I5</f>
        <v>0.21388367729831145</v>
      </c>
      <c r="I18" s="25" t="str">
        <f>IF(H18&gt;0,"increase",IF(H18&lt;0,"decrease","No change"))</f>
        <v>increase</v>
      </c>
      <c r="J18" s="25"/>
      <c r="K18" s="21"/>
    </row>
    <row r="19" spans="1:11" ht="15.75" x14ac:dyDescent="0.25">
      <c r="A19" s="30"/>
      <c r="B19" s="43"/>
      <c r="C19" s="43"/>
      <c r="D19" s="32"/>
      <c r="E19" s="33"/>
      <c r="F19" s="32"/>
      <c r="G19" s="33"/>
      <c r="H19" s="31"/>
      <c r="I19" s="25"/>
      <c r="J19" s="25"/>
      <c r="K19" s="21"/>
    </row>
    <row r="20" spans="1:11" ht="15.75" x14ac:dyDescent="0.25">
      <c r="A20" s="24"/>
      <c r="B20" s="356"/>
      <c r="C20" s="356"/>
      <c r="D20" s="22"/>
      <c r="E20" s="42"/>
      <c r="F20" s="25"/>
      <c r="G20" s="42"/>
      <c r="H20" s="22"/>
      <c r="I20" s="22"/>
      <c r="J20" s="22"/>
      <c r="K20" s="21"/>
    </row>
    <row r="21" spans="1:11" ht="15.75" x14ac:dyDescent="0.25">
      <c r="A21" s="359" t="s">
        <v>135</v>
      </c>
      <c r="B21" s="360"/>
      <c r="C21" s="360"/>
      <c r="D21" s="360"/>
      <c r="E21" s="360"/>
      <c r="F21" s="360"/>
      <c r="G21" s="360"/>
      <c r="H21" s="360"/>
      <c r="I21" s="360"/>
      <c r="J21" s="360"/>
      <c r="K21" s="361"/>
    </row>
    <row r="22" spans="1:11" ht="15.75" x14ac:dyDescent="0.25">
      <c r="A22" s="40"/>
      <c r="B22" s="39"/>
      <c r="C22" s="39"/>
      <c r="D22" s="39"/>
      <c r="E22" s="39"/>
      <c r="F22" s="39"/>
      <c r="G22" s="39"/>
      <c r="H22" s="39"/>
      <c r="I22" s="39"/>
      <c r="J22" s="39"/>
      <c r="K22" s="38"/>
    </row>
    <row r="23" spans="1:11" ht="15.75" x14ac:dyDescent="0.25">
      <c r="A23" s="24"/>
      <c r="B23" s="362" t="s">
        <v>22</v>
      </c>
      <c r="C23" s="362"/>
      <c r="D23" s="22"/>
      <c r="E23" s="36">
        <v>2025</v>
      </c>
      <c r="F23" s="28"/>
      <c r="G23" s="36">
        <v>2026</v>
      </c>
      <c r="H23" s="362" t="s">
        <v>21</v>
      </c>
      <c r="I23" s="362"/>
      <c r="J23" s="22"/>
      <c r="K23" s="21"/>
    </row>
    <row r="24" spans="1:11" ht="15.75" x14ac:dyDescent="0.25">
      <c r="A24" s="30"/>
      <c r="B24" s="356" t="s">
        <v>23</v>
      </c>
      <c r="C24" s="356"/>
      <c r="D24" s="32"/>
      <c r="E24" s="348">
        <f>'Adms &amp; Rel'!H4</f>
        <v>311</v>
      </c>
      <c r="F24" s="32"/>
      <c r="G24" s="348">
        <f>'Adms &amp; Rel'!G4</f>
        <v>331</v>
      </c>
      <c r="H24" s="41">
        <f>'Adms &amp; Rel'!I4</f>
        <v>6.4308681672025719E-2</v>
      </c>
      <c r="I24" s="25" t="str">
        <f>IF(H24&gt;0,"increase",IF(H24&lt;0,"decrease","No change"))</f>
        <v>increase</v>
      </c>
      <c r="J24" s="22"/>
      <c r="K24" s="21"/>
    </row>
    <row r="25" spans="1:11" ht="15.75" x14ac:dyDescent="0.25">
      <c r="A25" s="24"/>
      <c r="B25" s="22"/>
      <c r="C25" s="22"/>
      <c r="D25" s="22"/>
      <c r="E25" s="22"/>
      <c r="F25" s="22"/>
      <c r="G25" s="22"/>
      <c r="H25" s="22"/>
      <c r="I25" s="22"/>
      <c r="J25" s="22"/>
      <c r="K25" s="21"/>
    </row>
    <row r="26" spans="1:11" ht="15.75" x14ac:dyDescent="0.25">
      <c r="A26" s="24"/>
      <c r="B26" s="22"/>
      <c r="C26" s="22"/>
      <c r="D26" s="22"/>
      <c r="E26" s="22"/>
      <c r="F26" s="22"/>
      <c r="G26" s="22"/>
      <c r="H26" s="22"/>
      <c r="I26" s="22"/>
      <c r="J26" s="22"/>
      <c r="K26" s="21"/>
    </row>
    <row r="27" spans="1:11" ht="15.75" x14ac:dyDescent="0.25">
      <c r="A27" s="359" t="s">
        <v>136</v>
      </c>
      <c r="B27" s="360"/>
      <c r="C27" s="360"/>
      <c r="D27" s="360"/>
      <c r="E27" s="360"/>
      <c r="F27" s="360"/>
      <c r="G27" s="360"/>
      <c r="H27" s="360"/>
      <c r="I27" s="360"/>
      <c r="J27" s="360"/>
      <c r="K27" s="361"/>
    </row>
    <row r="28" spans="1:11" ht="15.75" x14ac:dyDescent="0.25">
      <c r="A28" s="40"/>
      <c r="B28" s="39"/>
      <c r="C28" s="39"/>
      <c r="D28" s="39"/>
      <c r="E28" s="39"/>
      <c r="F28" s="39"/>
      <c r="G28" s="39"/>
      <c r="H28" s="39"/>
      <c r="I28" s="39"/>
      <c r="J28" s="39"/>
      <c r="K28" s="38"/>
    </row>
    <row r="29" spans="1:11" ht="14.25" customHeight="1" x14ac:dyDescent="0.25">
      <c r="A29" s="30"/>
      <c r="B29" s="362" t="s">
        <v>22</v>
      </c>
      <c r="C29" s="362"/>
      <c r="D29" s="22"/>
      <c r="E29" s="37">
        <v>2025</v>
      </c>
      <c r="F29" s="28"/>
      <c r="G29" s="36">
        <v>2026</v>
      </c>
      <c r="H29" s="362" t="s">
        <v>21</v>
      </c>
      <c r="I29" s="362"/>
      <c r="J29" s="22"/>
      <c r="K29" s="21"/>
    </row>
    <row r="30" spans="1:11" ht="14.25" customHeight="1" x14ac:dyDescent="0.25">
      <c r="A30" s="30"/>
      <c r="B30" s="22"/>
      <c r="C30" s="22"/>
      <c r="D30" s="22"/>
      <c r="E30" s="35"/>
      <c r="F30" s="28"/>
      <c r="G30" s="35"/>
      <c r="H30" s="23"/>
      <c r="I30" s="22"/>
      <c r="J30" s="22"/>
      <c r="K30" s="21"/>
    </row>
    <row r="31" spans="1:11" ht="15.75" x14ac:dyDescent="0.25">
      <c r="A31" s="30"/>
      <c r="B31" s="356" t="s">
        <v>20</v>
      </c>
      <c r="C31" s="356"/>
      <c r="D31" s="32"/>
      <c r="E31" s="348">
        <f>'Adms &amp; Rel'!H9</f>
        <v>201</v>
      </c>
      <c r="F31" s="32"/>
      <c r="G31" s="348">
        <f>'Adms &amp; Rel'!G9</f>
        <v>173</v>
      </c>
      <c r="H31" s="31">
        <f>'Adms &amp; Rel'!I9</f>
        <v>-0.13930348258706468</v>
      </c>
      <c r="I31" s="25" t="str">
        <f t="shared" ref="I31:I36" si="0">IF(H31&gt;0,"increase",IF(H31&lt;0,"decrease","(no chg)"))</f>
        <v>decrease</v>
      </c>
      <c r="J31" s="26"/>
      <c r="K31" s="34"/>
    </row>
    <row r="32" spans="1:11" ht="15.75" x14ac:dyDescent="0.25">
      <c r="A32" s="30"/>
      <c r="B32" s="356" t="s">
        <v>19</v>
      </c>
      <c r="C32" s="356"/>
      <c r="D32" s="32"/>
      <c r="E32" s="348">
        <f>'Adms &amp; Rel'!H10</f>
        <v>21</v>
      </c>
      <c r="F32" s="32"/>
      <c r="G32" s="348">
        <f>'Adms &amp; Rel'!G10</f>
        <v>5</v>
      </c>
      <c r="H32" s="31">
        <f>'Adms &amp; Rel'!I10</f>
        <v>-0.76190476190476186</v>
      </c>
      <c r="I32" s="25" t="str">
        <f t="shared" si="0"/>
        <v>decrease</v>
      </c>
      <c r="J32" s="25"/>
      <c r="K32" s="21"/>
    </row>
    <row r="33" spans="1:11" ht="15.75" x14ac:dyDescent="0.25">
      <c r="A33" s="30"/>
      <c r="B33" s="355" t="s">
        <v>18</v>
      </c>
      <c r="C33" s="355"/>
      <c r="D33" s="29"/>
      <c r="E33" s="346">
        <f>'Adms &amp; Rel'!H8</f>
        <v>222</v>
      </c>
      <c r="F33" s="29"/>
      <c r="G33" s="346">
        <f>'Adms &amp; Rel'!G8</f>
        <v>178</v>
      </c>
      <c r="H33" s="27">
        <f>'Adms &amp; Rel'!I8</f>
        <v>-0.1981981981981982</v>
      </c>
      <c r="I33" s="26" t="str">
        <f t="shared" si="0"/>
        <v>decrease</v>
      </c>
      <c r="J33" s="25"/>
      <c r="K33" s="21"/>
    </row>
    <row r="34" spans="1:11" ht="15.75" x14ac:dyDescent="0.25">
      <c r="A34" s="30"/>
      <c r="B34" s="356" t="s">
        <v>17</v>
      </c>
      <c r="C34" s="356"/>
      <c r="D34" s="32"/>
      <c r="E34" s="348">
        <f>'Adms &amp; Rel'!H12</f>
        <v>206</v>
      </c>
      <c r="F34" s="32"/>
      <c r="G34" s="348">
        <f>'Adms &amp; Rel'!G12</f>
        <v>245</v>
      </c>
      <c r="H34" s="31">
        <f>'Adms &amp; Rel'!I12</f>
        <v>0.18932038834951456</v>
      </c>
      <c r="I34" s="25" t="str">
        <f t="shared" si="0"/>
        <v>increase</v>
      </c>
      <c r="J34" s="25"/>
      <c r="K34" s="21"/>
    </row>
    <row r="35" spans="1:11" ht="15.75" x14ac:dyDescent="0.25">
      <c r="A35" s="30"/>
      <c r="B35" s="356" t="s">
        <v>16</v>
      </c>
      <c r="C35" s="356"/>
      <c r="D35" s="32"/>
      <c r="E35" s="348">
        <f>'Adms &amp; Rel'!H14</f>
        <v>28</v>
      </c>
      <c r="F35" s="32"/>
      <c r="G35" s="348">
        <f>'Adms &amp; Rel'!G14</f>
        <v>28</v>
      </c>
      <c r="H35" s="31">
        <f>'Adms &amp; Rel'!I14</f>
        <v>0</v>
      </c>
      <c r="I35" s="25" t="str">
        <f t="shared" si="0"/>
        <v>(no chg)</v>
      </c>
      <c r="J35" s="25"/>
      <c r="K35" s="21"/>
    </row>
    <row r="36" spans="1:11" ht="15.75" x14ac:dyDescent="0.25">
      <c r="A36" s="30"/>
      <c r="B36" s="355" t="s">
        <v>15</v>
      </c>
      <c r="C36" s="355"/>
      <c r="D36" s="29"/>
      <c r="E36" s="346">
        <f>'Adms &amp; Rel'!H6</f>
        <v>456</v>
      </c>
      <c r="F36" s="28"/>
      <c r="G36" s="346">
        <f>'Adms &amp; Rel'!G6</f>
        <v>451</v>
      </c>
      <c r="H36" s="27">
        <f>'Adms &amp; Rel'!I6</f>
        <v>-1.0964912280701754E-2</v>
      </c>
      <c r="I36" s="26" t="str">
        <f t="shared" si="0"/>
        <v>decrease</v>
      </c>
      <c r="J36" s="25"/>
      <c r="K36" s="21"/>
    </row>
    <row r="37" spans="1:11" ht="15.75" x14ac:dyDescent="0.25">
      <c r="A37" s="24"/>
      <c r="B37" s="22"/>
      <c r="C37" s="22"/>
      <c r="D37" s="22"/>
      <c r="E37" s="23"/>
      <c r="F37" s="22"/>
      <c r="G37" s="23"/>
      <c r="H37" s="23"/>
      <c r="I37" s="22"/>
      <c r="J37" s="22"/>
      <c r="K37" s="21"/>
    </row>
    <row r="38" spans="1:11" ht="15.75" x14ac:dyDescent="0.25">
      <c r="A38" s="20" t="s">
        <v>14</v>
      </c>
      <c r="B38" s="3"/>
      <c r="C38" s="3"/>
      <c r="D38" s="3"/>
      <c r="E38" s="19"/>
      <c r="F38" s="3"/>
      <c r="G38" s="3"/>
      <c r="H38" s="3"/>
      <c r="I38" s="3"/>
      <c r="J38" s="3"/>
      <c r="K38" s="2"/>
    </row>
    <row r="39" spans="1:11" ht="12.75" x14ac:dyDescent="0.2">
      <c r="A39" s="16"/>
      <c r="B39" s="10"/>
      <c r="C39" s="17"/>
      <c r="D39" s="17"/>
      <c r="E39" s="18"/>
      <c r="F39" s="17"/>
      <c r="G39" s="17"/>
      <c r="H39" s="17"/>
      <c r="I39" s="17"/>
      <c r="J39" s="17"/>
      <c r="K39" s="12"/>
    </row>
    <row r="40" spans="1:11" ht="12.75" x14ac:dyDescent="0.2">
      <c r="A40" s="16"/>
      <c r="B40" s="10" t="s">
        <v>13</v>
      </c>
      <c r="C40" s="10"/>
      <c r="D40" s="10"/>
      <c r="E40" s="14"/>
      <c r="F40" s="10"/>
      <c r="G40" s="10"/>
      <c r="H40" s="10"/>
      <c r="I40" s="13"/>
      <c r="J40" s="13"/>
      <c r="K40" s="12"/>
    </row>
    <row r="41" spans="1:11" ht="12.75" x14ac:dyDescent="0.2">
      <c r="A41" s="16"/>
      <c r="B41" s="10" t="s">
        <v>12</v>
      </c>
      <c r="C41" s="10"/>
      <c r="D41" s="10"/>
      <c r="E41" s="14"/>
      <c r="F41" s="10"/>
      <c r="G41" s="10"/>
      <c r="H41" s="10"/>
      <c r="I41" s="13"/>
      <c r="J41" s="13"/>
      <c r="K41" s="12"/>
    </row>
    <row r="42" spans="1:11" ht="12.75" x14ac:dyDescent="0.2">
      <c r="A42" s="16"/>
      <c r="B42" s="10" t="s">
        <v>11</v>
      </c>
      <c r="C42" s="10"/>
      <c r="D42" s="10"/>
      <c r="E42" s="14"/>
      <c r="F42" s="10"/>
      <c r="G42" s="10"/>
      <c r="H42" s="10"/>
      <c r="I42" s="13"/>
      <c r="J42" s="13"/>
      <c r="K42" s="12"/>
    </row>
    <row r="43" spans="1:11" ht="12.75" x14ac:dyDescent="0.2">
      <c r="A43" s="16"/>
      <c r="B43" s="10" t="s">
        <v>10</v>
      </c>
      <c r="C43" s="10"/>
      <c r="D43" s="10"/>
      <c r="E43" s="14"/>
      <c r="F43" s="10"/>
      <c r="G43" s="10"/>
      <c r="H43" s="10"/>
      <c r="I43" s="13"/>
      <c r="J43" s="13"/>
      <c r="K43" s="12"/>
    </row>
    <row r="44" spans="1:11" ht="12.75" x14ac:dyDescent="0.2">
      <c r="A44" s="16"/>
      <c r="B44" s="10" t="s">
        <v>9</v>
      </c>
      <c r="C44" s="10"/>
      <c r="D44" s="10"/>
      <c r="E44" s="14"/>
      <c r="F44" s="10"/>
      <c r="G44" s="10"/>
      <c r="H44" s="10"/>
      <c r="I44" s="13"/>
      <c r="J44" s="13"/>
      <c r="K44" s="12"/>
    </row>
    <row r="45" spans="1:11" ht="12.75" x14ac:dyDescent="0.2">
      <c r="A45" s="16"/>
      <c r="B45" s="15" t="s">
        <v>8</v>
      </c>
      <c r="C45" s="10"/>
      <c r="D45" s="10"/>
      <c r="E45" s="14"/>
      <c r="F45" s="10"/>
      <c r="G45" s="10"/>
      <c r="H45" s="10"/>
      <c r="I45" s="13"/>
      <c r="J45" s="13"/>
      <c r="K45" s="12"/>
    </row>
    <row r="46" spans="1:11" ht="12.75" x14ac:dyDescent="0.2">
      <c r="A46" s="16"/>
      <c r="B46" s="15" t="s">
        <v>7</v>
      </c>
      <c r="C46" s="10"/>
      <c r="D46" s="10"/>
      <c r="E46" s="14"/>
      <c r="F46" s="10"/>
      <c r="G46" s="10"/>
      <c r="H46" s="10"/>
      <c r="I46" s="13"/>
      <c r="J46" s="13"/>
      <c r="K46" s="12"/>
    </row>
    <row r="47" spans="1:11" ht="12.75" x14ac:dyDescent="0.2">
      <c r="A47" s="16"/>
      <c r="B47" s="15"/>
      <c r="C47" s="10"/>
      <c r="D47" s="10"/>
      <c r="E47" s="14"/>
      <c r="F47" s="10"/>
      <c r="G47" s="10"/>
      <c r="H47" s="10"/>
      <c r="I47" s="13"/>
      <c r="J47" s="13"/>
      <c r="K47" s="12"/>
    </row>
    <row r="48" spans="1:11" ht="12.75" x14ac:dyDescent="0.2">
      <c r="A48" s="16"/>
      <c r="B48" s="15" t="s">
        <v>6</v>
      </c>
      <c r="C48" s="10"/>
      <c r="D48" s="10"/>
      <c r="E48" s="14"/>
      <c r="F48" s="10"/>
      <c r="G48" s="10"/>
      <c r="H48" s="10"/>
      <c r="I48" s="13"/>
      <c r="J48" s="13"/>
      <c r="K48" s="12"/>
    </row>
    <row r="49" spans="1:11" ht="12.75" x14ac:dyDescent="0.2">
      <c r="A49" s="16"/>
      <c r="B49" s="15" t="s">
        <v>5</v>
      </c>
      <c r="C49" s="10"/>
      <c r="D49" s="10"/>
      <c r="E49" s="14"/>
      <c r="F49" s="10"/>
      <c r="G49" s="10"/>
      <c r="H49" s="10"/>
      <c r="I49" s="13"/>
      <c r="J49" s="13"/>
      <c r="K49" s="12"/>
    </row>
    <row r="50" spans="1:11" ht="12.75" x14ac:dyDescent="0.2">
      <c r="A50" s="16"/>
      <c r="B50" s="15"/>
      <c r="C50" s="10"/>
      <c r="D50" s="10"/>
      <c r="E50" s="14"/>
      <c r="F50" s="10"/>
      <c r="G50" s="10"/>
      <c r="H50" s="10"/>
      <c r="I50" s="13"/>
      <c r="J50" s="13"/>
      <c r="K50" s="12"/>
    </row>
    <row r="51" spans="1:11" ht="12.75" x14ac:dyDescent="0.2">
      <c r="A51" s="16"/>
      <c r="B51" s="15" t="s">
        <v>4</v>
      </c>
      <c r="C51" s="10"/>
      <c r="D51" s="10"/>
      <c r="E51" s="14"/>
      <c r="F51" s="10"/>
      <c r="G51" s="10"/>
      <c r="H51" s="10"/>
      <c r="I51" s="13"/>
      <c r="J51" s="13"/>
      <c r="K51" s="12"/>
    </row>
    <row r="52" spans="1:11" s="5" customFormat="1" ht="12.75" x14ac:dyDescent="0.2">
      <c r="A52" s="11"/>
      <c r="B52" s="10" t="s">
        <v>3</v>
      </c>
      <c r="C52" s="10"/>
      <c r="D52" s="10"/>
      <c r="E52" s="10"/>
      <c r="F52" s="10"/>
      <c r="G52" s="10"/>
      <c r="H52" s="10"/>
      <c r="I52" s="10"/>
      <c r="J52" s="10"/>
      <c r="K52" s="9"/>
    </row>
    <row r="53" spans="1:11" s="5" customFormat="1" ht="12.75" x14ac:dyDescent="0.2">
      <c r="A53" s="4"/>
      <c r="B53" s="10" t="s">
        <v>2</v>
      </c>
      <c r="C53" s="10"/>
      <c r="D53" s="10"/>
      <c r="E53" s="10"/>
      <c r="F53" s="10"/>
      <c r="G53" s="10"/>
      <c r="H53" s="10"/>
      <c r="I53" s="10"/>
      <c r="J53" s="10"/>
      <c r="K53" s="9"/>
    </row>
    <row r="54" spans="1:11" s="5" customFormat="1" ht="12.75" x14ac:dyDescent="0.2">
      <c r="A54" s="4"/>
      <c r="B54" s="10"/>
      <c r="C54" s="10"/>
      <c r="D54" s="10"/>
      <c r="E54" s="10"/>
      <c r="F54" s="10"/>
      <c r="G54" s="10"/>
      <c r="H54" s="10"/>
      <c r="I54" s="10"/>
      <c r="J54" s="10"/>
      <c r="K54" s="9"/>
    </row>
    <row r="55" spans="1:11" s="5" customFormat="1" ht="12.75" x14ac:dyDescent="0.2">
      <c r="A55" s="4"/>
      <c r="B55" s="7" t="s">
        <v>1</v>
      </c>
      <c r="C55" s="7"/>
      <c r="D55" s="7"/>
      <c r="E55" s="7"/>
      <c r="F55" s="7"/>
      <c r="G55" s="7"/>
      <c r="H55" s="7"/>
      <c r="I55" s="7"/>
      <c r="J55" s="7"/>
      <c r="K55" s="6"/>
    </row>
    <row r="56" spans="1:11" s="5" customFormat="1" ht="12.75" x14ac:dyDescent="0.2">
      <c r="A56" s="8"/>
      <c r="B56" s="7"/>
      <c r="C56" s="7"/>
      <c r="D56" s="7"/>
      <c r="E56" s="7"/>
      <c r="F56" s="7"/>
      <c r="G56" s="7"/>
      <c r="H56" s="7"/>
      <c r="I56" s="7"/>
      <c r="J56" s="7"/>
      <c r="K56" s="6"/>
    </row>
    <row r="57" spans="1:11" ht="12.75" x14ac:dyDescent="0.2">
      <c r="A57" s="4" t="s">
        <v>0</v>
      </c>
      <c r="B57" s="3"/>
      <c r="C57" s="3"/>
      <c r="D57" s="3"/>
      <c r="E57" s="3"/>
      <c r="F57" s="3"/>
      <c r="G57" s="3"/>
      <c r="H57" s="3"/>
      <c r="I57" s="3"/>
      <c r="J57" s="3"/>
      <c r="K57" s="2"/>
    </row>
    <row r="58" spans="1:11" ht="18" customHeight="1" x14ac:dyDescent="0.2">
      <c r="A58" s="363" t="s">
        <v>134</v>
      </c>
      <c r="B58" s="364"/>
      <c r="C58" s="364"/>
      <c r="D58" s="364"/>
      <c r="E58" s="364"/>
      <c r="F58" s="364"/>
      <c r="G58" s="364"/>
      <c r="H58" s="364"/>
      <c r="I58" s="364"/>
      <c r="J58" s="364"/>
      <c r="K58" s="365"/>
    </row>
    <row r="60" spans="1:11" ht="0.75" customHeight="1" x14ac:dyDescent="0.2"/>
  </sheetData>
  <mergeCells count="26">
    <mergeCell ref="B24:C24"/>
    <mergeCell ref="A27:K27"/>
    <mergeCell ref="B29:C29"/>
    <mergeCell ref="H29:I29"/>
    <mergeCell ref="A58:K58"/>
    <mergeCell ref="B31:C31"/>
    <mergeCell ref="B32:C32"/>
    <mergeCell ref="B33:C33"/>
    <mergeCell ref="B34:C34"/>
    <mergeCell ref="B35:C35"/>
    <mergeCell ref="B36:C36"/>
    <mergeCell ref="B18:C18"/>
    <mergeCell ref="B20:C20"/>
    <mergeCell ref="A21:K21"/>
    <mergeCell ref="B23:C23"/>
    <mergeCell ref="H23:I23"/>
    <mergeCell ref="B15:C15"/>
    <mergeCell ref="H15:I15"/>
    <mergeCell ref="B16:C16"/>
    <mergeCell ref="H16:I16"/>
    <mergeCell ref="B17:C17"/>
    <mergeCell ref="A8:K8"/>
    <mergeCell ref="B11:C11"/>
    <mergeCell ref="H11:I11"/>
    <mergeCell ref="B13:C13"/>
    <mergeCell ref="B14:C14"/>
  </mergeCells>
  <printOptions horizontalCentered="1"/>
  <pageMargins left="0.25" right="0.25" top="0.75" bottom="0.75" header="0.3" footer="0.3"/>
  <pageSetup scale="83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5E36-4754-4397-90E7-DCAFC84ED673}">
  <dimension ref="A2:T77"/>
  <sheetViews>
    <sheetView showGridLines="0" zoomScaleNormal="100" workbookViewId="0">
      <selection activeCell="S2" sqref="S2"/>
    </sheetView>
  </sheetViews>
  <sheetFormatPr defaultColWidth="9.140625" defaultRowHeight="11.25" x14ac:dyDescent="0.2"/>
  <cols>
    <col min="1" max="1" width="48.140625" style="74" bestFit="1" customWidth="1"/>
    <col min="2" max="2" width="7.140625" style="74" customWidth="1"/>
    <col min="3" max="3" width="6.140625" style="74" customWidth="1"/>
    <col min="4" max="4" width="7.140625" style="74" customWidth="1"/>
    <col min="5" max="5" width="5.7109375" style="74" customWidth="1"/>
    <col min="6" max="6" width="6.85546875" style="74" customWidth="1"/>
    <col min="7" max="7" width="5.7109375" style="74" customWidth="1"/>
    <col min="8" max="8" width="7.42578125" style="75" customWidth="1"/>
    <col min="9" max="9" width="9.28515625" style="74" customWidth="1"/>
    <col min="10" max="10" width="5.85546875" style="74" customWidth="1"/>
    <col min="11" max="13" width="5.7109375" style="74" customWidth="1"/>
    <col min="14" max="16384" width="9.140625" style="74"/>
  </cols>
  <sheetData>
    <row r="2" spans="1:20" ht="12" thickBot="1" x14ac:dyDescent="0.25"/>
    <row r="3" spans="1:20" ht="15" customHeight="1" x14ac:dyDescent="0.2">
      <c r="A3" s="366"/>
      <c r="B3" s="368" t="s">
        <v>92</v>
      </c>
      <c r="C3" s="368"/>
      <c r="D3" s="368"/>
      <c r="E3" s="368"/>
      <c r="F3" s="368"/>
      <c r="G3" s="369"/>
      <c r="H3" s="370" t="s">
        <v>91</v>
      </c>
      <c r="I3" s="371"/>
      <c r="J3" s="372" t="s">
        <v>90</v>
      </c>
      <c r="K3" s="368"/>
      <c r="L3" s="368"/>
      <c r="M3" s="369"/>
    </row>
    <row r="4" spans="1:20" ht="19.5" customHeight="1" thickBot="1" x14ac:dyDescent="0.25">
      <c r="A4" s="367"/>
      <c r="B4" s="195" t="s">
        <v>89</v>
      </c>
      <c r="C4" s="195" t="s">
        <v>88</v>
      </c>
      <c r="D4" s="194" t="s">
        <v>87</v>
      </c>
      <c r="E4" s="194" t="s">
        <v>86</v>
      </c>
      <c r="F4" s="194" t="s">
        <v>85</v>
      </c>
      <c r="G4" s="194" t="s">
        <v>131</v>
      </c>
      <c r="H4" s="373" t="s">
        <v>132</v>
      </c>
      <c r="I4" s="374"/>
      <c r="J4" s="193">
        <v>2022</v>
      </c>
      <c r="K4" s="193">
        <v>2023</v>
      </c>
      <c r="L4" s="192">
        <v>2024</v>
      </c>
      <c r="M4" s="192">
        <v>2025</v>
      </c>
    </row>
    <row r="5" spans="1:20" ht="15" customHeight="1" thickTop="1" x14ac:dyDescent="0.2">
      <c r="A5" s="191" t="s">
        <v>84</v>
      </c>
      <c r="B5" s="190">
        <f>B9+B6+'GYCF &amp; Security'!B5</f>
        <v>12351</v>
      </c>
      <c r="C5" s="189">
        <f>C9+C6+'GYCF &amp; Security'!C5</f>
        <v>12241</v>
      </c>
      <c r="D5" s="188">
        <f>D9+D6+'GYCF &amp; Security'!D5</f>
        <v>12189</v>
      </c>
      <c r="E5" s="182">
        <f>E9+E6+'GYCF &amp; Security'!E5</f>
        <v>12211</v>
      </c>
      <c r="F5" s="182">
        <f>F9+F6+'GYCF &amp; Security'!F5</f>
        <v>12261</v>
      </c>
      <c r="G5" s="350">
        <f>G9+G6+'GYCF &amp; Security'!G5</f>
        <v>12259</v>
      </c>
      <c r="H5" s="182">
        <f>H9+H6+'GYCF &amp; Security'!H7</f>
        <v>12497</v>
      </c>
      <c r="I5" s="181">
        <f>(G5-H5)/H5</f>
        <v>-1.9044570696967272E-2</v>
      </c>
      <c r="J5" s="187">
        <v>12075</v>
      </c>
      <c r="K5" s="187">
        <v>13295</v>
      </c>
      <c r="L5" s="151">
        <v>12708</v>
      </c>
      <c r="M5" s="186">
        <f>+M9+M6+'GYCF &amp; Security'!M5</f>
        <v>12454</v>
      </c>
    </row>
    <row r="6" spans="1:20" ht="15" customHeight="1" x14ac:dyDescent="0.25">
      <c r="A6" s="185" t="s">
        <v>83</v>
      </c>
      <c r="B6" s="175">
        <f t="shared" ref="B6:G6" si="0">SUM(B8+B7)</f>
        <v>437</v>
      </c>
      <c r="C6" s="174">
        <f t="shared" si="0"/>
        <v>382</v>
      </c>
      <c r="D6" s="184">
        <f t="shared" si="0"/>
        <v>462</v>
      </c>
      <c r="E6" s="172">
        <f t="shared" si="0"/>
        <v>427</v>
      </c>
      <c r="F6" s="183">
        <f t="shared" si="0"/>
        <v>468</v>
      </c>
      <c r="G6" s="183">
        <f t="shared" si="0"/>
        <v>488</v>
      </c>
      <c r="H6" s="182">
        <v>429</v>
      </c>
      <c r="I6" s="181">
        <f>(G6-H6)/H6</f>
        <v>0.13752913752913754</v>
      </c>
      <c r="J6" s="168"/>
      <c r="K6" s="99"/>
      <c r="L6" s="99"/>
      <c r="M6" s="166">
        <v>433</v>
      </c>
      <c r="N6" s="128"/>
      <c r="P6"/>
      <c r="S6" s="146"/>
    </row>
    <row r="7" spans="1:20" ht="15" customHeight="1" x14ac:dyDescent="0.25">
      <c r="A7" s="180" t="s">
        <v>28</v>
      </c>
      <c r="B7" s="175">
        <v>187</v>
      </c>
      <c r="C7" s="174">
        <v>155</v>
      </c>
      <c r="D7" s="173">
        <v>220</v>
      </c>
      <c r="E7" s="172">
        <v>184</v>
      </c>
      <c r="F7" s="133">
        <v>241</v>
      </c>
      <c r="G7" s="172">
        <v>227</v>
      </c>
      <c r="H7" s="137" t="s">
        <v>26</v>
      </c>
      <c r="I7" s="179" t="s">
        <v>26</v>
      </c>
      <c r="J7" s="178">
        <v>1050</v>
      </c>
      <c r="K7" s="153">
        <v>665</v>
      </c>
      <c r="L7" s="151">
        <v>203</v>
      </c>
      <c r="M7" s="177">
        <v>215</v>
      </c>
      <c r="N7" s="128"/>
      <c r="P7"/>
      <c r="S7" s="146"/>
    </row>
    <row r="8" spans="1:20" ht="15" customHeight="1" x14ac:dyDescent="0.25">
      <c r="A8" s="176" t="s">
        <v>82</v>
      </c>
      <c r="B8" s="175">
        <v>250</v>
      </c>
      <c r="C8" s="174">
        <v>227</v>
      </c>
      <c r="D8" s="173">
        <v>242</v>
      </c>
      <c r="E8" s="172">
        <v>243</v>
      </c>
      <c r="F8" s="133">
        <v>227</v>
      </c>
      <c r="G8" s="171">
        <v>261</v>
      </c>
      <c r="H8" s="170" t="s">
        <v>26</v>
      </c>
      <c r="I8" s="169" t="s">
        <v>26</v>
      </c>
      <c r="J8" s="168"/>
      <c r="K8" s="99"/>
      <c r="L8" s="167"/>
      <c r="M8" s="166">
        <v>218</v>
      </c>
      <c r="N8" s="128"/>
      <c r="P8"/>
    </row>
    <row r="9" spans="1:20" ht="15" customHeight="1" thickBot="1" x14ac:dyDescent="0.25">
      <c r="A9" s="165" t="s">
        <v>81</v>
      </c>
      <c r="B9" s="164">
        <f t="shared" ref="B9:G9" si="1">B11+B13+B23+B25+B30+B35+B39+B43+B49+B57</f>
        <v>10887</v>
      </c>
      <c r="C9" s="163">
        <f t="shared" si="1"/>
        <v>10819</v>
      </c>
      <c r="D9" s="162">
        <f t="shared" si="1"/>
        <v>10674</v>
      </c>
      <c r="E9" s="161">
        <f t="shared" si="1"/>
        <v>10655</v>
      </c>
      <c r="F9" s="161">
        <f t="shared" si="1"/>
        <v>10527</v>
      </c>
      <c r="G9" s="161">
        <f t="shared" si="1"/>
        <v>10477</v>
      </c>
      <c r="H9" s="160">
        <f>SUM(H11+H13+H23+H25+H30+H35+H37+H39+H43+H49+H57)</f>
        <v>11002</v>
      </c>
      <c r="I9" s="159">
        <f>(G9-H9)/H9</f>
        <v>-4.7718596618796585E-2</v>
      </c>
      <c r="J9" s="158">
        <v>9934</v>
      </c>
      <c r="K9" s="158">
        <v>11353</v>
      </c>
      <c r="L9" s="157">
        <v>11530</v>
      </c>
      <c r="M9" s="156">
        <f>SUM(M11+M13+M23+M25+M30+M35+M39+M43+M49+M57)</f>
        <v>11042</v>
      </c>
    </row>
    <row r="10" spans="1:20" ht="15" customHeight="1" thickBot="1" x14ac:dyDescent="0.25">
      <c r="A10" s="155"/>
      <c r="B10" s="123"/>
      <c r="C10" s="154"/>
      <c r="D10" s="98"/>
      <c r="E10" s="98"/>
      <c r="F10" s="98"/>
      <c r="G10" s="98"/>
      <c r="H10" s="126"/>
      <c r="I10" s="102"/>
      <c r="J10" s="153"/>
      <c r="K10" s="152"/>
      <c r="L10" s="151"/>
      <c r="M10" s="148"/>
      <c r="S10" s="146"/>
    </row>
    <row r="11" spans="1:20" ht="15" customHeight="1" thickBot="1" x14ac:dyDescent="0.25">
      <c r="A11" s="130" t="s">
        <v>80</v>
      </c>
      <c r="B11" s="118">
        <v>427</v>
      </c>
      <c r="C11" s="118">
        <v>425</v>
      </c>
      <c r="D11" s="117">
        <v>425</v>
      </c>
      <c r="E11" s="117">
        <v>432</v>
      </c>
      <c r="F11" s="117">
        <v>429</v>
      </c>
      <c r="G11" s="117">
        <v>424</v>
      </c>
      <c r="H11" s="113">
        <v>429</v>
      </c>
      <c r="I11" s="112">
        <f>(G11-H11)/H11</f>
        <v>-1.1655011655011656E-2</v>
      </c>
      <c r="J11" s="111">
        <v>411</v>
      </c>
      <c r="K11" s="111">
        <v>397</v>
      </c>
      <c r="L11" s="110">
        <v>424</v>
      </c>
      <c r="M11" s="110">
        <v>430</v>
      </c>
      <c r="O11" s="150"/>
      <c r="P11" s="150"/>
      <c r="Q11" s="75"/>
    </row>
    <row r="12" spans="1:20" ht="15" customHeight="1" thickBot="1" x14ac:dyDescent="0.25">
      <c r="A12" s="149"/>
      <c r="B12" s="95"/>
      <c r="C12" s="95"/>
      <c r="D12" s="98"/>
      <c r="E12" s="98"/>
      <c r="F12" s="98"/>
      <c r="G12" s="98"/>
      <c r="H12" s="126"/>
      <c r="I12" s="102"/>
      <c r="J12" s="89"/>
      <c r="K12" s="89"/>
      <c r="L12" s="88"/>
      <c r="M12" s="148"/>
      <c r="N12" s="132"/>
      <c r="P12" s="132"/>
      <c r="Q12" s="75"/>
      <c r="R12" s="145"/>
      <c r="S12" s="146"/>
      <c r="T12" s="145"/>
    </row>
    <row r="13" spans="1:20" ht="15" customHeight="1" thickBot="1" x14ac:dyDescent="0.25">
      <c r="A13" s="147" t="s">
        <v>79</v>
      </c>
      <c r="B13" s="118">
        <f t="shared" ref="B13:G13" si="2">B14+B16+B17</f>
        <v>1279</v>
      </c>
      <c r="C13" s="118">
        <f t="shared" si="2"/>
        <v>1283</v>
      </c>
      <c r="D13" s="117">
        <f t="shared" si="2"/>
        <v>1242</v>
      </c>
      <c r="E13" s="117">
        <f t="shared" si="2"/>
        <v>1229</v>
      </c>
      <c r="F13" s="117">
        <f t="shared" si="2"/>
        <v>1216</v>
      </c>
      <c r="G13" s="117">
        <f t="shared" si="2"/>
        <v>1220</v>
      </c>
      <c r="H13" s="113">
        <f>+H14+H16+H17</f>
        <v>1310</v>
      </c>
      <c r="I13" s="112">
        <f>(G13-H13)/H13</f>
        <v>-6.8702290076335881E-2</v>
      </c>
      <c r="J13" s="111">
        <v>1326</v>
      </c>
      <c r="K13" s="111">
        <v>1345</v>
      </c>
      <c r="L13" s="110">
        <v>1286</v>
      </c>
      <c r="M13" s="110">
        <f>M14+M16+M17</f>
        <v>1293</v>
      </c>
      <c r="Q13" s="75"/>
      <c r="R13" s="145"/>
      <c r="S13" s="145"/>
      <c r="T13" s="145"/>
    </row>
    <row r="14" spans="1:20" ht="15" customHeight="1" x14ac:dyDescent="0.2">
      <c r="A14" s="96" t="s">
        <v>78</v>
      </c>
      <c r="B14" s="95">
        <v>974</v>
      </c>
      <c r="C14" s="95">
        <v>1074</v>
      </c>
      <c r="D14" s="98">
        <v>1031</v>
      </c>
      <c r="E14" s="92">
        <v>1066</v>
      </c>
      <c r="F14" s="98">
        <v>1061</v>
      </c>
      <c r="G14" s="98">
        <v>1015</v>
      </c>
      <c r="H14" s="91">
        <v>1106</v>
      </c>
      <c r="I14" s="102">
        <f>(G14-H14)/H14</f>
        <v>-8.2278481012658222E-2</v>
      </c>
      <c r="J14" s="89">
        <v>1239</v>
      </c>
      <c r="K14" s="89">
        <v>1302</v>
      </c>
      <c r="L14" s="88">
        <v>1242</v>
      </c>
      <c r="M14" s="87">
        <v>1085</v>
      </c>
      <c r="Q14" s="75"/>
      <c r="R14" s="145"/>
      <c r="S14" s="146"/>
      <c r="T14" s="145"/>
    </row>
    <row r="15" spans="1:20" ht="15" customHeight="1" x14ac:dyDescent="0.2">
      <c r="A15" s="96" t="s">
        <v>77</v>
      </c>
      <c r="B15" s="95"/>
      <c r="C15" s="94"/>
      <c r="D15" s="93"/>
      <c r="E15" s="92"/>
      <c r="F15" s="93"/>
      <c r="G15" s="98"/>
      <c r="H15" s="91"/>
      <c r="I15" s="102"/>
      <c r="J15" s="89"/>
      <c r="K15" s="89"/>
      <c r="L15" s="88"/>
      <c r="M15" s="87"/>
    </row>
    <row r="16" spans="1:20" ht="15" customHeight="1" x14ac:dyDescent="0.2">
      <c r="A16" s="96" t="s">
        <v>76</v>
      </c>
      <c r="B16" s="95">
        <v>0</v>
      </c>
      <c r="C16" s="94">
        <v>0</v>
      </c>
      <c r="D16" s="93">
        <v>0</v>
      </c>
      <c r="E16" s="92">
        <v>0</v>
      </c>
      <c r="F16" s="93">
        <v>0</v>
      </c>
      <c r="G16" s="98">
        <v>0</v>
      </c>
      <c r="H16" s="91">
        <v>34</v>
      </c>
      <c r="I16" s="102">
        <f>(G16-H16)/H16</f>
        <v>-1</v>
      </c>
      <c r="J16" s="89">
        <v>87</v>
      </c>
      <c r="K16" s="89">
        <v>43</v>
      </c>
      <c r="L16" s="88">
        <v>44</v>
      </c>
      <c r="M16" s="87">
        <v>23</v>
      </c>
    </row>
    <row r="17" spans="1:13" ht="15" customHeight="1" x14ac:dyDescent="0.2">
      <c r="A17" s="96" t="s">
        <v>75</v>
      </c>
      <c r="B17" s="95">
        <v>305</v>
      </c>
      <c r="C17" s="123">
        <v>209</v>
      </c>
      <c r="D17" s="92">
        <v>211</v>
      </c>
      <c r="E17" s="92">
        <v>163</v>
      </c>
      <c r="F17" s="92">
        <v>155</v>
      </c>
      <c r="G17" s="98">
        <v>205</v>
      </c>
      <c r="H17" s="91">
        <v>170</v>
      </c>
      <c r="I17" s="108"/>
      <c r="J17" s="99"/>
      <c r="K17" s="99"/>
      <c r="L17" s="106"/>
      <c r="M17" s="87">
        <v>185</v>
      </c>
    </row>
    <row r="18" spans="1:13" ht="15" customHeight="1" thickBot="1" x14ac:dyDescent="0.25">
      <c r="A18" s="138"/>
      <c r="B18" s="95"/>
      <c r="C18" s="94"/>
      <c r="D18" s="93"/>
      <c r="E18" s="98"/>
      <c r="F18" s="93"/>
      <c r="G18" s="98"/>
      <c r="H18" s="126"/>
      <c r="I18" s="102"/>
      <c r="J18" s="89"/>
      <c r="K18" s="89"/>
      <c r="L18" s="88"/>
      <c r="M18" s="87"/>
    </row>
    <row r="19" spans="1:13" ht="15" customHeight="1" thickBot="1" x14ac:dyDescent="0.25">
      <c r="A19" s="86" t="s">
        <v>74</v>
      </c>
      <c r="B19" s="101"/>
      <c r="C19" s="144"/>
      <c r="D19" s="143"/>
      <c r="E19" s="100"/>
      <c r="F19" s="143"/>
      <c r="G19" s="100"/>
      <c r="H19" s="109"/>
      <c r="I19" s="108"/>
      <c r="J19" s="131"/>
      <c r="K19" s="131"/>
      <c r="L19" s="107"/>
      <c r="M19" s="107"/>
    </row>
    <row r="20" spans="1:13" ht="15" customHeight="1" thickBot="1" x14ac:dyDescent="0.25">
      <c r="A20" s="86" t="s">
        <v>73</v>
      </c>
      <c r="B20" s="101"/>
      <c r="C20" s="101"/>
      <c r="D20" s="100"/>
      <c r="E20" s="100"/>
      <c r="F20" s="100"/>
      <c r="G20" s="100"/>
      <c r="H20" s="109"/>
      <c r="I20" s="108"/>
      <c r="J20" s="131"/>
      <c r="K20" s="131"/>
      <c r="L20" s="107"/>
      <c r="M20" s="107"/>
    </row>
    <row r="21" spans="1:13" ht="15" customHeight="1" thickBot="1" x14ac:dyDescent="0.25">
      <c r="A21" s="86" t="s">
        <v>72</v>
      </c>
      <c r="B21" s="101"/>
      <c r="C21" s="101"/>
      <c r="D21" s="100"/>
      <c r="E21" s="100"/>
      <c r="F21" s="100"/>
      <c r="G21" s="100"/>
      <c r="H21" s="109"/>
      <c r="I21" s="108"/>
      <c r="J21" s="131"/>
      <c r="K21" s="131"/>
      <c r="L21" s="107"/>
      <c r="M21" s="107"/>
    </row>
    <row r="22" spans="1:13" ht="15" customHeight="1" thickBot="1" x14ac:dyDescent="0.25">
      <c r="A22" s="96"/>
      <c r="B22" s="95"/>
      <c r="C22" s="95"/>
      <c r="D22" s="98"/>
      <c r="E22" s="98"/>
      <c r="F22" s="98"/>
      <c r="G22" s="98"/>
      <c r="H22" s="142"/>
      <c r="I22" s="102"/>
      <c r="J22" s="89"/>
      <c r="K22" s="89"/>
      <c r="L22" s="88"/>
      <c r="M22" s="87"/>
    </row>
    <row r="23" spans="1:13" ht="15" customHeight="1" thickBot="1" x14ac:dyDescent="0.25">
      <c r="A23" s="130" t="s">
        <v>71</v>
      </c>
      <c r="B23" s="118">
        <v>2</v>
      </c>
      <c r="C23" s="116">
        <v>1</v>
      </c>
      <c r="D23" s="135">
        <v>3</v>
      </c>
      <c r="E23" s="117">
        <v>2</v>
      </c>
      <c r="F23" s="135">
        <v>6</v>
      </c>
      <c r="G23" s="117">
        <v>4</v>
      </c>
      <c r="H23" s="141">
        <v>5</v>
      </c>
      <c r="I23" s="112">
        <f>(G23-H23)/H23</f>
        <v>-0.2</v>
      </c>
      <c r="J23" s="111">
        <v>7</v>
      </c>
      <c r="K23" s="111">
        <v>4</v>
      </c>
      <c r="L23" s="110">
        <v>3</v>
      </c>
      <c r="M23" s="110">
        <v>4</v>
      </c>
    </row>
    <row r="24" spans="1:13" ht="15" customHeight="1" thickBot="1" x14ac:dyDescent="0.25">
      <c r="A24" s="96"/>
      <c r="B24" s="95"/>
      <c r="C24" s="94"/>
      <c r="D24" s="93"/>
      <c r="E24" s="98"/>
      <c r="F24" s="93"/>
      <c r="G24" s="98"/>
      <c r="I24" s="103"/>
      <c r="J24" s="89"/>
      <c r="K24" s="89"/>
      <c r="L24" s="88"/>
      <c r="M24" s="87"/>
    </row>
    <row r="25" spans="1:13" ht="15" customHeight="1" thickBot="1" x14ac:dyDescent="0.25">
      <c r="A25" s="130" t="s">
        <v>70</v>
      </c>
      <c r="B25" s="118">
        <f t="shared" ref="B25:H25" si="3">B26+B27+B28</f>
        <v>883</v>
      </c>
      <c r="C25" s="140">
        <f t="shared" si="3"/>
        <v>871</v>
      </c>
      <c r="D25" s="135">
        <f t="shared" si="3"/>
        <v>858</v>
      </c>
      <c r="E25" s="116">
        <f t="shared" si="3"/>
        <v>857</v>
      </c>
      <c r="F25" s="114">
        <f t="shared" si="3"/>
        <v>853</v>
      </c>
      <c r="G25" s="139">
        <f t="shared" si="3"/>
        <v>859</v>
      </c>
      <c r="H25" s="113">
        <f t="shared" si="3"/>
        <v>933</v>
      </c>
      <c r="I25" s="112">
        <f>(G25-H25)/H25</f>
        <v>-7.931404072883172E-2</v>
      </c>
      <c r="J25" s="111">
        <v>1237</v>
      </c>
      <c r="K25" s="111">
        <v>1258</v>
      </c>
      <c r="L25" s="110">
        <v>1269</v>
      </c>
      <c r="M25" s="110">
        <f>M26+M27+M28</f>
        <v>905</v>
      </c>
    </row>
    <row r="26" spans="1:13" ht="15" customHeight="1" x14ac:dyDescent="0.2">
      <c r="A26" s="96" t="s">
        <v>55</v>
      </c>
      <c r="B26" s="95">
        <v>818</v>
      </c>
      <c r="C26" s="94">
        <v>811</v>
      </c>
      <c r="D26" s="93">
        <v>799</v>
      </c>
      <c r="E26" s="92">
        <v>857</v>
      </c>
      <c r="F26" s="93">
        <v>804</v>
      </c>
      <c r="G26" s="92">
        <v>805</v>
      </c>
      <c r="H26" s="126">
        <v>858</v>
      </c>
      <c r="I26" s="102">
        <f>(G26-H26)/H26</f>
        <v>-6.1771561771561768E-2</v>
      </c>
      <c r="J26" s="89">
        <v>1189</v>
      </c>
      <c r="K26" s="89">
        <v>1195</v>
      </c>
      <c r="L26" s="88">
        <v>1199</v>
      </c>
      <c r="M26" s="87">
        <v>839</v>
      </c>
    </row>
    <row r="27" spans="1:13" ht="15" customHeight="1" x14ac:dyDescent="0.2">
      <c r="A27" s="96" t="s">
        <v>69</v>
      </c>
      <c r="B27" s="95">
        <v>65</v>
      </c>
      <c r="C27" s="95">
        <v>60</v>
      </c>
      <c r="D27" s="98">
        <v>59</v>
      </c>
      <c r="E27" s="92">
        <v>0</v>
      </c>
      <c r="F27" s="98">
        <v>49</v>
      </c>
      <c r="G27" s="92">
        <v>54</v>
      </c>
      <c r="H27" s="126">
        <v>75</v>
      </c>
      <c r="I27" s="90">
        <f>(G27-H27)/H27</f>
        <v>-0.28000000000000003</v>
      </c>
      <c r="J27" s="89">
        <v>48</v>
      </c>
      <c r="K27" s="89">
        <v>63</v>
      </c>
      <c r="L27" s="88">
        <v>70</v>
      </c>
      <c r="M27" s="87">
        <v>66</v>
      </c>
    </row>
    <row r="28" spans="1:13" ht="15" customHeight="1" x14ac:dyDescent="0.2">
      <c r="A28" s="96" t="s">
        <v>68</v>
      </c>
      <c r="B28" s="95">
        <v>0</v>
      </c>
      <c r="C28" s="123">
        <v>0</v>
      </c>
      <c r="D28" s="92">
        <v>0</v>
      </c>
      <c r="E28" s="92">
        <v>0</v>
      </c>
      <c r="F28" s="92">
        <v>0</v>
      </c>
      <c r="G28" s="92">
        <v>0</v>
      </c>
      <c r="H28" s="75">
        <v>0</v>
      </c>
      <c r="I28" s="122"/>
      <c r="J28" s="99"/>
      <c r="K28" s="99"/>
      <c r="L28" s="106"/>
      <c r="M28" s="87">
        <v>0</v>
      </c>
    </row>
    <row r="29" spans="1:13" ht="15" customHeight="1" thickBot="1" x14ac:dyDescent="0.25">
      <c r="A29" s="138"/>
      <c r="B29" s="95"/>
      <c r="C29" s="123"/>
      <c r="D29" s="92"/>
      <c r="E29" s="92"/>
      <c r="F29" s="92"/>
      <c r="G29" s="92"/>
      <c r="I29" s="103"/>
      <c r="J29" s="89"/>
      <c r="K29" s="89"/>
      <c r="L29" s="88"/>
      <c r="M29" s="87"/>
    </row>
    <row r="30" spans="1:13" ht="15" customHeight="1" thickBot="1" x14ac:dyDescent="0.25">
      <c r="A30" s="130" t="s">
        <v>67</v>
      </c>
      <c r="B30" s="118">
        <f t="shared" ref="B30:H30" si="4">B31+B33</f>
        <v>1278</v>
      </c>
      <c r="C30" s="118">
        <f t="shared" si="4"/>
        <v>1276</v>
      </c>
      <c r="D30" s="117">
        <f t="shared" si="4"/>
        <v>1258</v>
      </c>
      <c r="E30" s="117">
        <f t="shared" si="4"/>
        <v>1262</v>
      </c>
      <c r="F30" s="117">
        <f t="shared" si="4"/>
        <v>1193</v>
      </c>
      <c r="G30" s="117">
        <f t="shared" si="4"/>
        <v>1153</v>
      </c>
      <c r="H30" s="113">
        <f t="shared" si="4"/>
        <v>1274</v>
      </c>
      <c r="I30" s="112">
        <f>(G30-H30)/H30</f>
        <v>-9.497645211930926E-2</v>
      </c>
      <c r="J30" s="111">
        <v>1149</v>
      </c>
      <c r="K30" s="111">
        <v>1277</v>
      </c>
      <c r="L30" s="110">
        <v>1308</v>
      </c>
      <c r="M30" s="110">
        <f>M31+M33</f>
        <v>1276</v>
      </c>
    </row>
    <row r="31" spans="1:13" ht="15" customHeight="1" x14ac:dyDescent="0.2">
      <c r="A31" s="96" t="s">
        <v>55</v>
      </c>
      <c r="B31" s="95">
        <v>947</v>
      </c>
      <c r="C31" s="95">
        <v>930</v>
      </c>
      <c r="D31" s="98">
        <v>915</v>
      </c>
      <c r="E31" s="98">
        <v>916</v>
      </c>
      <c r="F31" s="98">
        <v>846</v>
      </c>
      <c r="G31" s="98">
        <v>813</v>
      </c>
      <c r="H31" s="126">
        <v>946</v>
      </c>
      <c r="I31" s="102">
        <f>(G31-H31)/H31</f>
        <v>-0.14059196617336153</v>
      </c>
      <c r="J31" s="89">
        <v>813</v>
      </c>
      <c r="K31" s="89">
        <v>979</v>
      </c>
      <c r="L31" s="88">
        <v>960</v>
      </c>
      <c r="M31" s="87">
        <v>934</v>
      </c>
    </row>
    <row r="32" spans="1:13" ht="15" customHeight="1" x14ac:dyDescent="0.2">
      <c r="A32" s="96" t="s">
        <v>66</v>
      </c>
      <c r="B32" s="101"/>
      <c r="C32" s="101"/>
      <c r="D32" s="100"/>
      <c r="E32" s="100"/>
      <c r="F32" s="100"/>
      <c r="G32" s="100"/>
      <c r="H32" s="137"/>
      <c r="I32" s="108"/>
      <c r="J32" s="89">
        <v>336</v>
      </c>
      <c r="K32" s="99"/>
      <c r="L32" s="107"/>
      <c r="M32" s="106"/>
    </row>
    <row r="33" spans="1:19" ht="15" customHeight="1" x14ac:dyDescent="0.2">
      <c r="A33" s="96" t="s">
        <v>65</v>
      </c>
      <c r="B33" s="95">
        <v>331</v>
      </c>
      <c r="C33" s="95">
        <v>346</v>
      </c>
      <c r="D33" s="98">
        <v>343</v>
      </c>
      <c r="E33" s="98">
        <v>346</v>
      </c>
      <c r="F33" s="98">
        <v>347</v>
      </c>
      <c r="G33" s="98">
        <v>340</v>
      </c>
      <c r="H33" s="126">
        <v>328</v>
      </c>
      <c r="I33" s="90">
        <f>(G33-H33)/H33</f>
        <v>3.6585365853658534E-2</v>
      </c>
      <c r="J33" s="99"/>
      <c r="K33" s="89">
        <v>298</v>
      </c>
      <c r="L33" s="88">
        <v>348</v>
      </c>
      <c r="M33" s="87">
        <v>342</v>
      </c>
    </row>
    <row r="34" spans="1:19" ht="15" customHeight="1" thickBot="1" x14ac:dyDescent="0.25">
      <c r="A34" s="96"/>
      <c r="B34" s="95"/>
      <c r="C34" s="94"/>
      <c r="D34" s="93"/>
      <c r="E34" s="98"/>
      <c r="F34" s="93"/>
      <c r="G34" s="98"/>
      <c r="H34" s="126"/>
      <c r="I34" s="102"/>
      <c r="J34" s="89"/>
      <c r="K34" s="89"/>
      <c r="L34" s="88"/>
      <c r="M34" s="87"/>
    </row>
    <row r="35" spans="1:19" ht="15" customHeight="1" thickBot="1" x14ac:dyDescent="0.25">
      <c r="A35" s="130" t="s">
        <v>64</v>
      </c>
      <c r="B35" s="118">
        <v>303</v>
      </c>
      <c r="C35" s="116">
        <v>305</v>
      </c>
      <c r="D35" s="135">
        <v>304</v>
      </c>
      <c r="E35" s="117">
        <v>324</v>
      </c>
      <c r="F35" s="135">
        <v>306</v>
      </c>
      <c r="G35" s="117">
        <v>315</v>
      </c>
      <c r="H35" s="113">
        <v>420</v>
      </c>
      <c r="I35" s="112">
        <f>(G35-H35)/H35</f>
        <v>-0.25</v>
      </c>
      <c r="J35" s="111">
        <v>401</v>
      </c>
      <c r="K35" s="111">
        <v>569</v>
      </c>
      <c r="L35" s="110">
        <v>487</v>
      </c>
      <c r="M35" s="110">
        <v>419</v>
      </c>
    </row>
    <row r="36" spans="1:19" ht="15" customHeight="1" thickBot="1" x14ac:dyDescent="0.25">
      <c r="A36" s="96"/>
      <c r="B36" s="95"/>
      <c r="C36" s="95"/>
      <c r="D36" s="98"/>
      <c r="E36" s="98"/>
      <c r="F36" s="98"/>
      <c r="G36" s="98"/>
      <c r="H36" s="126"/>
      <c r="I36" s="102"/>
      <c r="J36" s="89"/>
      <c r="K36" s="89"/>
      <c r="L36" s="88"/>
      <c r="M36" s="87"/>
    </row>
    <row r="37" spans="1:19" ht="15" customHeight="1" thickBot="1" x14ac:dyDescent="0.25">
      <c r="A37" s="86" t="s">
        <v>63</v>
      </c>
      <c r="B37" s="101"/>
      <c r="C37" s="101"/>
      <c r="D37" s="100"/>
      <c r="E37" s="100"/>
      <c r="F37" s="100"/>
      <c r="G37" s="100"/>
      <c r="H37" s="109"/>
      <c r="I37" s="108"/>
      <c r="J37" s="99"/>
      <c r="K37" s="99"/>
      <c r="L37" s="107"/>
      <c r="M37" s="106"/>
    </row>
    <row r="38" spans="1:19" ht="15" customHeight="1" thickBot="1" x14ac:dyDescent="0.25">
      <c r="A38" s="96"/>
      <c r="B38" s="95"/>
      <c r="C38" s="94"/>
      <c r="D38" s="93"/>
      <c r="E38" s="98"/>
      <c r="F38" s="93"/>
      <c r="G38" s="98"/>
      <c r="H38" s="126"/>
      <c r="I38" s="102"/>
      <c r="J38" s="89"/>
      <c r="K38" s="89"/>
      <c r="L38" s="88"/>
      <c r="M38" s="87"/>
    </row>
    <row r="39" spans="1:19" ht="15" customHeight="1" thickBot="1" x14ac:dyDescent="0.25">
      <c r="A39" s="136" t="s">
        <v>62</v>
      </c>
      <c r="B39" s="118">
        <f t="shared" ref="B39:H39" si="5">SUM(B40:B42)</f>
        <v>3246</v>
      </c>
      <c r="C39" s="116">
        <f t="shared" si="5"/>
        <v>3249</v>
      </c>
      <c r="D39" s="135">
        <f t="shared" si="5"/>
        <v>3186</v>
      </c>
      <c r="E39" s="117">
        <f t="shared" si="5"/>
        <v>3158</v>
      </c>
      <c r="F39" s="117">
        <f t="shared" si="5"/>
        <v>3085</v>
      </c>
      <c r="G39" s="117">
        <f t="shared" si="5"/>
        <v>3041</v>
      </c>
      <c r="H39" s="113">
        <f t="shared" si="5"/>
        <v>3136</v>
      </c>
      <c r="I39" s="112">
        <f>(G39-H39)/H39</f>
        <v>-3.0293367346938774E-2</v>
      </c>
      <c r="J39" s="111">
        <v>2492</v>
      </c>
      <c r="K39" s="111">
        <v>3199</v>
      </c>
      <c r="L39" s="110">
        <v>3274</v>
      </c>
      <c r="M39" s="110">
        <f>M40+M41+M42</f>
        <v>3138</v>
      </c>
    </row>
    <row r="40" spans="1:19" ht="15" customHeight="1" x14ac:dyDescent="0.2">
      <c r="A40" s="96" t="s">
        <v>55</v>
      </c>
      <c r="B40" s="95">
        <v>2814</v>
      </c>
      <c r="C40" s="123">
        <v>2821</v>
      </c>
      <c r="D40" s="92">
        <v>2791</v>
      </c>
      <c r="E40" s="92">
        <v>2777</v>
      </c>
      <c r="F40" s="92">
        <v>2716</v>
      </c>
      <c r="G40" s="98">
        <v>2712</v>
      </c>
      <c r="H40" s="126">
        <v>2760</v>
      </c>
      <c r="I40" s="108"/>
      <c r="J40" s="99"/>
      <c r="K40" s="99"/>
      <c r="L40" s="106"/>
      <c r="M40" s="87">
        <v>2732</v>
      </c>
    </row>
    <row r="41" spans="1:19" ht="15" customHeight="1" x14ac:dyDescent="0.2">
      <c r="A41" s="96" t="s">
        <v>61</v>
      </c>
      <c r="B41" s="95">
        <v>121</v>
      </c>
      <c r="C41" s="123">
        <v>119</v>
      </c>
      <c r="D41" s="76">
        <v>122</v>
      </c>
      <c r="E41" s="134">
        <v>113</v>
      </c>
      <c r="F41" s="76">
        <v>112</v>
      </c>
      <c r="G41" s="345">
        <v>95</v>
      </c>
      <c r="H41" s="126">
        <v>123</v>
      </c>
      <c r="I41" s="108"/>
      <c r="J41" s="99"/>
      <c r="K41" s="99"/>
      <c r="L41" s="106"/>
      <c r="M41" s="87">
        <v>126</v>
      </c>
    </row>
    <row r="42" spans="1:19" ht="15" customHeight="1" thickBot="1" x14ac:dyDescent="0.25">
      <c r="A42" s="96" t="s">
        <v>58</v>
      </c>
      <c r="B42" s="95">
        <v>311</v>
      </c>
      <c r="C42" s="123">
        <v>309</v>
      </c>
      <c r="D42" s="76">
        <v>273</v>
      </c>
      <c r="E42" s="134">
        <v>268</v>
      </c>
      <c r="F42" s="76">
        <v>257</v>
      </c>
      <c r="G42" s="345">
        <v>234</v>
      </c>
      <c r="H42" s="126">
        <v>253</v>
      </c>
      <c r="I42" s="108"/>
      <c r="J42" s="99"/>
      <c r="K42" s="99"/>
      <c r="L42" s="106"/>
      <c r="M42" s="87">
        <v>280</v>
      </c>
    </row>
    <row r="43" spans="1:19" ht="15" customHeight="1" thickBot="1" x14ac:dyDescent="0.25">
      <c r="A43" s="130" t="s">
        <v>60</v>
      </c>
      <c r="B43" s="118">
        <f t="shared" ref="B43:G43" si="6">B44+B45+B46+B47</f>
        <v>2122</v>
      </c>
      <c r="C43" s="118">
        <f t="shared" si="6"/>
        <v>2090</v>
      </c>
      <c r="D43" s="116">
        <f t="shared" si="6"/>
        <v>2079</v>
      </c>
      <c r="E43" s="114">
        <f t="shared" si="6"/>
        <v>2082</v>
      </c>
      <c r="F43" s="114">
        <f t="shared" si="6"/>
        <v>2087</v>
      </c>
      <c r="G43" s="133">
        <f t="shared" si="6"/>
        <v>2076</v>
      </c>
      <c r="H43" s="113">
        <f>H44+H45+H46</f>
        <v>2088</v>
      </c>
      <c r="I43" s="112">
        <f>(G43-H43)/H43</f>
        <v>-5.7471264367816091E-3</v>
      </c>
      <c r="J43" s="111">
        <v>2034</v>
      </c>
      <c r="K43" s="111">
        <v>1952</v>
      </c>
      <c r="L43" s="110">
        <v>2106</v>
      </c>
      <c r="M43" s="110">
        <f>M44+M45+M46+M47</f>
        <v>2132</v>
      </c>
    </row>
    <row r="44" spans="1:19" ht="15" customHeight="1" x14ac:dyDescent="0.2">
      <c r="A44" s="96" t="s">
        <v>55</v>
      </c>
      <c r="B44" s="95">
        <v>1609</v>
      </c>
      <c r="C44" s="95">
        <v>1584</v>
      </c>
      <c r="D44" s="98">
        <v>1553</v>
      </c>
      <c r="E44" s="92">
        <v>1567</v>
      </c>
      <c r="F44" s="98">
        <v>1556</v>
      </c>
      <c r="G44" s="98">
        <v>1556</v>
      </c>
      <c r="H44" s="126">
        <v>1641</v>
      </c>
      <c r="I44" s="102">
        <f>(G44-H44)/H44</f>
        <v>-5.1797684338817797E-2</v>
      </c>
      <c r="J44" s="89">
        <v>1711</v>
      </c>
      <c r="K44" s="89">
        <v>1693</v>
      </c>
      <c r="L44" s="88">
        <v>1683</v>
      </c>
      <c r="M44" s="87">
        <v>1643</v>
      </c>
      <c r="N44" s="132"/>
      <c r="O44" s="132"/>
      <c r="P44" s="132"/>
      <c r="Q44" s="132"/>
      <c r="R44" s="132"/>
      <c r="S44" s="132"/>
    </row>
    <row r="45" spans="1:19" ht="15" customHeight="1" x14ac:dyDescent="0.2">
      <c r="A45" s="96" t="s">
        <v>59</v>
      </c>
      <c r="B45" s="95">
        <v>377</v>
      </c>
      <c r="C45" s="95">
        <v>366</v>
      </c>
      <c r="D45" s="98">
        <v>392</v>
      </c>
      <c r="E45" s="92">
        <v>385</v>
      </c>
      <c r="F45" s="98">
        <v>394</v>
      </c>
      <c r="G45" s="98">
        <v>380</v>
      </c>
      <c r="H45" s="126">
        <v>346</v>
      </c>
      <c r="I45" s="102">
        <f>(H45-G45)/G45</f>
        <v>-8.9473684210526316E-2</v>
      </c>
      <c r="J45" s="89">
        <v>75</v>
      </c>
      <c r="K45" s="89">
        <v>0</v>
      </c>
      <c r="L45" s="88">
        <v>423</v>
      </c>
      <c r="M45" s="87">
        <v>351</v>
      </c>
    </row>
    <row r="46" spans="1:19" ht="15" customHeight="1" x14ac:dyDescent="0.2">
      <c r="A46" s="96" t="s">
        <v>58</v>
      </c>
      <c r="B46" s="95">
        <v>136</v>
      </c>
      <c r="C46" s="123">
        <v>140</v>
      </c>
      <c r="D46" s="92">
        <v>134</v>
      </c>
      <c r="E46" s="92">
        <v>130</v>
      </c>
      <c r="F46" s="92">
        <v>137</v>
      </c>
      <c r="G46" s="98">
        <v>140</v>
      </c>
      <c r="H46" s="126">
        <v>101</v>
      </c>
      <c r="I46" s="108"/>
      <c r="J46" s="99"/>
      <c r="K46" s="131"/>
      <c r="L46" s="107"/>
      <c r="M46" s="87">
        <v>138</v>
      </c>
    </row>
    <row r="47" spans="1:19" ht="15" customHeight="1" x14ac:dyDescent="0.2">
      <c r="A47" s="124" t="s">
        <v>57</v>
      </c>
      <c r="B47" s="95">
        <v>0</v>
      </c>
      <c r="C47" s="95">
        <v>0</v>
      </c>
      <c r="D47" s="98">
        <v>0</v>
      </c>
      <c r="E47" s="92">
        <v>0</v>
      </c>
      <c r="F47" s="98">
        <v>0</v>
      </c>
      <c r="G47" s="98">
        <v>0</v>
      </c>
      <c r="H47" s="126">
        <v>0</v>
      </c>
      <c r="I47" s="102">
        <v>0</v>
      </c>
      <c r="J47" s="89">
        <v>248</v>
      </c>
      <c r="K47" s="89">
        <v>259</v>
      </c>
      <c r="L47" s="88">
        <v>0</v>
      </c>
      <c r="M47" s="87">
        <v>0</v>
      </c>
    </row>
    <row r="48" spans="1:19" ht="15" customHeight="1" thickBot="1" x14ac:dyDescent="0.25">
      <c r="A48" s="121"/>
      <c r="B48" s="95"/>
      <c r="C48" s="95"/>
      <c r="D48" s="98"/>
      <c r="E48" s="92"/>
      <c r="F48" s="98"/>
      <c r="G48" s="92"/>
      <c r="H48" s="126"/>
      <c r="I48" s="102"/>
      <c r="J48" s="89"/>
      <c r="K48" s="89"/>
      <c r="L48" s="88"/>
      <c r="M48" s="87"/>
    </row>
    <row r="49" spans="1:14" ht="15" customHeight="1" thickBot="1" x14ac:dyDescent="0.25">
      <c r="A49" s="130" t="s">
        <v>56</v>
      </c>
      <c r="B49" s="118">
        <f t="shared" ref="B49:G49" si="7">B50+B51+B52+B53+B54+B55</f>
        <v>400</v>
      </c>
      <c r="C49" s="118">
        <f t="shared" si="7"/>
        <v>388</v>
      </c>
      <c r="D49" s="116">
        <f t="shared" si="7"/>
        <v>384</v>
      </c>
      <c r="E49" s="114">
        <f t="shared" si="7"/>
        <v>381</v>
      </c>
      <c r="F49" s="114">
        <f t="shared" si="7"/>
        <v>381</v>
      </c>
      <c r="G49" s="114">
        <f t="shared" si="7"/>
        <v>392</v>
      </c>
      <c r="H49" s="113">
        <f>SUM(H50:H55)</f>
        <v>395</v>
      </c>
      <c r="I49" s="129">
        <f>(G49-H49)/H49</f>
        <v>-7.5949367088607592E-3</v>
      </c>
      <c r="J49" s="111">
        <v>372</v>
      </c>
      <c r="K49" s="111">
        <v>368</v>
      </c>
      <c r="L49" s="110">
        <v>385</v>
      </c>
      <c r="M49" s="110">
        <f>M50+M51+M52+M53+M54+M55</f>
        <v>398</v>
      </c>
    </row>
    <row r="50" spans="1:14" ht="15" customHeight="1" x14ac:dyDescent="0.2">
      <c r="A50" s="96" t="s">
        <v>55</v>
      </c>
      <c r="B50" s="95">
        <v>116</v>
      </c>
      <c r="C50" s="123">
        <v>117</v>
      </c>
      <c r="D50" s="92">
        <v>113</v>
      </c>
      <c r="E50" s="92">
        <v>115</v>
      </c>
      <c r="F50" s="92">
        <v>112</v>
      </c>
      <c r="G50" s="98">
        <v>113</v>
      </c>
      <c r="H50" s="76">
        <v>116</v>
      </c>
      <c r="I50" s="97">
        <f>(G50-H50)/H50</f>
        <v>-2.5862068965517241E-2</v>
      </c>
      <c r="J50" s="89">
        <v>352</v>
      </c>
      <c r="K50" s="89">
        <v>347</v>
      </c>
      <c r="L50" s="88">
        <v>372</v>
      </c>
      <c r="M50" s="87">
        <v>125</v>
      </c>
      <c r="N50" s="128"/>
    </row>
    <row r="51" spans="1:14" ht="15" customHeight="1" x14ac:dyDescent="0.2">
      <c r="A51" s="125" t="s">
        <v>54</v>
      </c>
      <c r="B51" s="95">
        <v>121</v>
      </c>
      <c r="C51" s="123">
        <v>113</v>
      </c>
      <c r="D51" s="92">
        <v>111</v>
      </c>
      <c r="E51" s="92">
        <v>104</v>
      </c>
      <c r="F51" s="92">
        <v>110</v>
      </c>
      <c r="G51" s="98">
        <v>119</v>
      </c>
      <c r="H51" s="126">
        <v>119</v>
      </c>
      <c r="I51" s="122"/>
      <c r="J51" s="99"/>
      <c r="K51" s="99"/>
      <c r="L51" s="106"/>
      <c r="M51" s="87">
        <v>117</v>
      </c>
    </row>
    <row r="52" spans="1:14" ht="15" customHeight="1" x14ac:dyDescent="0.2">
      <c r="A52" s="125" t="s">
        <v>53</v>
      </c>
      <c r="B52" s="95">
        <v>82</v>
      </c>
      <c r="C52" s="76">
        <v>82</v>
      </c>
      <c r="D52" s="127">
        <v>82</v>
      </c>
      <c r="E52" s="92">
        <v>83</v>
      </c>
      <c r="F52" s="127">
        <v>81</v>
      </c>
      <c r="G52" s="98">
        <v>81</v>
      </c>
      <c r="H52" s="126">
        <v>69</v>
      </c>
      <c r="I52" s="122"/>
      <c r="J52" s="99"/>
      <c r="K52" s="99"/>
      <c r="L52" s="106"/>
      <c r="M52" s="87">
        <v>76</v>
      </c>
    </row>
    <row r="53" spans="1:14" ht="15" customHeight="1" x14ac:dyDescent="0.2">
      <c r="A53" s="125" t="s">
        <v>52</v>
      </c>
      <c r="B53" s="95">
        <v>12</v>
      </c>
      <c r="C53" s="123">
        <v>12</v>
      </c>
      <c r="D53" s="92">
        <v>13</v>
      </c>
      <c r="E53" s="92">
        <v>12</v>
      </c>
      <c r="F53" s="92">
        <v>11</v>
      </c>
      <c r="G53" s="98">
        <v>13</v>
      </c>
      <c r="H53" s="76">
        <v>11</v>
      </c>
      <c r="I53" s="122"/>
      <c r="J53" s="99"/>
      <c r="K53" s="99"/>
      <c r="L53" s="106"/>
      <c r="M53" s="87">
        <v>8</v>
      </c>
    </row>
    <row r="54" spans="1:14" ht="15" customHeight="1" x14ac:dyDescent="0.2">
      <c r="A54" s="96" t="s">
        <v>51</v>
      </c>
      <c r="B54" s="95">
        <v>20</v>
      </c>
      <c r="C54" s="123">
        <v>18</v>
      </c>
      <c r="D54" s="92">
        <v>18</v>
      </c>
      <c r="E54" s="92">
        <v>20</v>
      </c>
      <c r="F54" s="92">
        <v>19</v>
      </c>
      <c r="G54" s="98">
        <v>19</v>
      </c>
      <c r="H54" s="76">
        <v>22</v>
      </c>
      <c r="I54" s="103">
        <f>(G54-H54)/H54</f>
        <v>-0.13636363636363635</v>
      </c>
      <c r="J54" s="89">
        <v>20</v>
      </c>
      <c r="K54" s="89">
        <v>21</v>
      </c>
      <c r="L54" s="88">
        <v>13</v>
      </c>
      <c r="M54" s="87">
        <v>20</v>
      </c>
    </row>
    <row r="55" spans="1:14" ht="15" customHeight="1" x14ac:dyDescent="0.2">
      <c r="A55" s="124" t="s">
        <v>50</v>
      </c>
      <c r="B55" s="95">
        <v>49</v>
      </c>
      <c r="C55" s="123">
        <v>46</v>
      </c>
      <c r="D55" s="92">
        <v>47</v>
      </c>
      <c r="E55" s="92">
        <v>47</v>
      </c>
      <c r="F55" s="92">
        <v>48</v>
      </c>
      <c r="G55" s="98">
        <v>47</v>
      </c>
      <c r="H55" s="76">
        <v>58</v>
      </c>
      <c r="I55" s="122"/>
      <c r="J55" s="99"/>
      <c r="K55" s="99"/>
      <c r="L55" s="106"/>
      <c r="M55" s="87">
        <v>52</v>
      </c>
    </row>
    <row r="56" spans="1:14" ht="15" customHeight="1" thickBot="1" x14ac:dyDescent="0.25">
      <c r="A56" s="121"/>
      <c r="B56" s="95"/>
      <c r="C56" s="95"/>
      <c r="D56" s="98"/>
      <c r="E56" s="92"/>
      <c r="F56" s="98"/>
      <c r="G56" s="98"/>
      <c r="H56" s="120"/>
      <c r="I56" s="108"/>
      <c r="J56" s="99"/>
      <c r="K56" s="99"/>
      <c r="L56" s="106"/>
      <c r="M56" s="87"/>
    </row>
    <row r="57" spans="1:14" ht="15" customHeight="1" thickBot="1" x14ac:dyDescent="0.25">
      <c r="A57" s="119" t="s">
        <v>49</v>
      </c>
      <c r="B57" s="118">
        <f t="shared" ref="B57:H57" si="8">SUM(B59:B71)</f>
        <v>947</v>
      </c>
      <c r="C57" s="118">
        <f t="shared" si="8"/>
        <v>931</v>
      </c>
      <c r="D57" s="117">
        <f t="shared" si="8"/>
        <v>935</v>
      </c>
      <c r="E57" s="116">
        <f t="shared" si="8"/>
        <v>928</v>
      </c>
      <c r="F57" s="115">
        <f t="shared" si="8"/>
        <v>971</v>
      </c>
      <c r="G57" s="114">
        <f t="shared" si="8"/>
        <v>993</v>
      </c>
      <c r="H57" s="113">
        <f t="shared" si="8"/>
        <v>1012</v>
      </c>
      <c r="I57" s="112">
        <f>(G57-H57)/H57</f>
        <v>-1.8774703557312252E-2</v>
      </c>
      <c r="J57" s="111">
        <v>505</v>
      </c>
      <c r="K57" s="111">
        <v>984</v>
      </c>
      <c r="L57" s="110">
        <v>988</v>
      </c>
      <c r="M57" s="110">
        <f>SUM(M59:M71)</f>
        <v>1047</v>
      </c>
    </row>
    <row r="58" spans="1:14" ht="15" customHeight="1" x14ac:dyDescent="0.2">
      <c r="A58" s="96" t="s">
        <v>48</v>
      </c>
      <c r="B58" s="101"/>
      <c r="C58" s="101"/>
      <c r="D58" s="100"/>
      <c r="E58" s="100"/>
      <c r="F58" s="100"/>
      <c r="G58" s="100"/>
      <c r="H58" s="109"/>
      <c r="I58" s="108"/>
      <c r="J58" s="99"/>
      <c r="K58" s="99"/>
      <c r="L58" s="107"/>
      <c r="M58" s="106"/>
    </row>
    <row r="59" spans="1:14" ht="15" customHeight="1" x14ac:dyDescent="0.2">
      <c r="A59" s="96" t="s">
        <v>47</v>
      </c>
      <c r="B59" s="95">
        <v>0</v>
      </c>
      <c r="C59" s="95">
        <v>0</v>
      </c>
      <c r="D59" s="98">
        <v>0</v>
      </c>
      <c r="E59" s="92">
        <v>0</v>
      </c>
      <c r="F59" s="98">
        <v>0</v>
      </c>
      <c r="G59" s="92">
        <v>0</v>
      </c>
      <c r="H59" s="91">
        <v>0</v>
      </c>
      <c r="I59" s="105">
        <v>0</v>
      </c>
      <c r="J59" s="104">
        <v>16</v>
      </c>
      <c r="K59" s="89">
        <v>30</v>
      </c>
      <c r="L59" s="88">
        <v>11</v>
      </c>
      <c r="M59" s="87">
        <v>0</v>
      </c>
    </row>
    <row r="60" spans="1:14" ht="15" customHeight="1" x14ac:dyDescent="0.2">
      <c r="A60" s="96" t="s">
        <v>46</v>
      </c>
      <c r="B60" s="95">
        <v>33</v>
      </c>
      <c r="C60" s="95">
        <v>36</v>
      </c>
      <c r="D60" s="98">
        <v>35</v>
      </c>
      <c r="E60" s="92">
        <v>31</v>
      </c>
      <c r="F60" s="98">
        <v>32</v>
      </c>
      <c r="G60" s="92">
        <v>36</v>
      </c>
      <c r="H60" s="94">
        <v>31</v>
      </c>
      <c r="I60" s="103">
        <f t="shared" ref="I60:I71" si="9">(G60-H60)/H60</f>
        <v>0.16129032258064516</v>
      </c>
      <c r="J60" s="89">
        <v>29</v>
      </c>
      <c r="K60" s="89">
        <v>25</v>
      </c>
      <c r="L60" s="88">
        <v>26</v>
      </c>
      <c r="M60" s="87">
        <v>30</v>
      </c>
    </row>
    <row r="61" spans="1:14" ht="15" customHeight="1" x14ac:dyDescent="0.2">
      <c r="A61" s="96" t="s">
        <v>45</v>
      </c>
      <c r="B61" s="95">
        <v>23</v>
      </c>
      <c r="C61" s="95">
        <v>24</v>
      </c>
      <c r="D61" s="98">
        <v>24</v>
      </c>
      <c r="E61" s="92">
        <v>26</v>
      </c>
      <c r="F61" s="98">
        <v>29</v>
      </c>
      <c r="G61" s="92">
        <v>28</v>
      </c>
      <c r="H61" s="94">
        <v>34</v>
      </c>
      <c r="I61" s="103">
        <f t="shared" si="9"/>
        <v>-0.17647058823529413</v>
      </c>
      <c r="J61" s="89">
        <v>15</v>
      </c>
      <c r="K61" s="89">
        <v>30</v>
      </c>
      <c r="L61" s="88">
        <v>31</v>
      </c>
      <c r="M61" s="87">
        <v>29</v>
      </c>
    </row>
    <row r="62" spans="1:14" ht="15" customHeight="1" x14ac:dyDescent="0.2">
      <c r="A62" s="96" t="s">
        <v>44</v>
      </c>
      <c r="B62" s="95">
        <v>47</v>
      </c>
      <c r="C62" s="94">
        <v>45</v>
      </c>
      <c r="D62" s="93">
        <v>49</v>
      </c>
      <c r="E62" s="92">
        <v>44</v>
      </c>
      <c r="F62" s="93">
        <v>51</v>
      </c>
      <c r="G62" s="92">
        <v>50</v>
      </c>
      <c r="H62" s="91">
        <v>58</v>
      </c>
      <c r="I62" s="102">
        <f t="shared" si="9"/>
        <v>-0.13793103448275862</v>
      </c>
      <c r="J62" s="89">
        <v>13</v>
      </c>
      <c r="K62" s="89">
        <v>49</v>
      </c>
      <c r="L62" s="88">
        <v>50</v>
      </c>
      <c r="M62" s="87">
        <v>57</v>
      </c>
    </row>
    <row r="63" spans="1:14" ht="15" customHeight="1" x14ac:dyDescent="0.2">
      <c r="A63" s="96" t="s">
        <v>43</v>
      </c>
      <c r="B63" s="95">
        <v>27</v>
      </c>
      <c r="C63" s="95">
        <v>27</v>
      </c>
      <c r="D63" s="98">
        <v>26</v>
      </c>
      <c r="E63" s="92">
        <v>29</v>
      </c>
      <c r="F63" s="98">
        <v>28</v>
      </c>
      <c r="G63" s="92">
        <v>31</v>
      </c>
      <c r="H63" s="94">
        <v>26</v>
      </c>
      <c r="I63" s="97">
        <f t="shared" si="9"/>
        <v>0.19230769230769232</v>
      </c>
      <c r="J63" s="89">
        <v>8</v>
      </c>
      <c r="K63" s="89">
        <v>31</v>
      </c>
      <c r="L63" s="88">
        <v>23</v>
      </c>
      <c r="M63" s="87">
        <v>31</v>
      </c>
    </row>
    <row r="64" spans="1:14" ht="15" customHeight="1" x14ac:dyDescent="0.2">
      <c r="A64" s="96" t="s">
        <v>42</v>
      </c>
      <c r="B64" s="95">
        <v>152</v>
      </c>
      <c r="C64" s="95">
        <v>126</v>
      </c>
      <c r="D64" s="98">
        <v>141</v>
      </c>
      <c r="E64" s="92">
        <v>137</v>
      </c>
      <c r="F64" s="98">
        <v>139</v>
      </c>
      <c r="G64" s="92">
        <v>155</v>
      </c>
      <c r="H64" s="94">
        <v>108</v>
      </c>
      <c r="I64" s="97">
        <f t="shared" si="9"/>
        <v>0.43518518518518517</v>
      </c>
      <c r="J64" s="89">
        <v>0</v>
      </c>
      <c r="K64" s="89">
        <v>174</v>
      </c>
      <c r="L64" s="88">
        <v>172</v>
      </c>
      <c r="M64" s="87">
        <v>153</v>
      </c>
    </row>
    <row r="65" spans="1:13" ht="15" customHeight="1" x14ac:dyDescent="0.2">
      <c r="A65" s="96" t="s">
        <v>41</v>
      </c>
      <c r="B65" s="95">
        <v>118</v>
      </c>
      <c r="C65" s="95">
        <v>123</v>
      </c>
      <c r="D65" s="98">
        <v>125</v>
      </c>
      <c r="E65" s="92">
        <v>120</v>
      </c>
      <c r="F65" s="98">
        <v>129</v>
      </c>
      <c r="G65" s="92">
        <v>125</v>
      </c>
      <c r="H65" s="94">
        <v>133</v>
      </c>
      <c r="I65" s="97">
        <f t="shared" si="9"/>
        <v>-6.0150375939849621E-2</v>
      </c>
      <c r="J65" s="89">
        <v>102</v>
      </c>
      <c r="K65" s="89">
        <v>126</v>
      </c>
      <c r="L65" s="88">
        <v>127</v>
      </c>
      <c r="M65" s="87">
        <v>129</v>
      </c>
    </row>
    <row r="66" spans="1:13" ht="15" customHeight="1" x14ac:dyDescent="0.2">
      <c r="A66" s="96" t="s">
        <v>40</v>
      </c>
      <c r="B66" s="95">
        <v>63</v>
      </c>
      <c r="C66" s="95">
        <v>67</v>
      </c>
      <c r="D66" s="98">
        <v>62</v>
      </c>
      <c r="E66" s="92">
        <v>49</v>
      </c>
      <c r="F66" s="98">
        <v>76</v>
      </c>
      <c r="G66" s="92">
        <v>67</v>
      </c>
      <c r="H66" s="91">
        <v>72</v>
      </c>
      <c r="I66" s="97">
        <f t="shared" si="9"/>
        <v>-6.9444444444444448E-2</v>
      </c>
      <c r="J66" s="89">
        <v>39</v>
      </c>
      <c r="K66" s="89">
        <v>53</v>
      </c>
      <c r="L66" s="88">
        <v>51</v>
      </c>
      <c r="M66" s="87">
        <v>66</v>
      </c>
    </row>
    <row r="67" spans="1:13" ht="15" customHeight="1" x14ac:dyDescent="0.2">
      <c r="A67" s="96" t="s">
        <v>39</v>
      </c>
      <c r="B67" s="95">
        <v>127</v>
      </c>
      <c r="C67" s="95">
        <v>124</v>
      </c>
      <c r="D67" s="98">
        <v>129</v>
      </c>
      <c r="E67" s="92">
        <v>131</v>
      </c>
      <c r="F67" s="98">
        <v>122</v>
      </c>
      <c r="G67" s="92">
        <v>129</v>
      </c>
      <c r="H67" s="91">
        <v>137</v>
      </c>
      <c r="I67" s="90">
        <f t="shared" si="9"/>
        <v>-5.8394160583941604E-2</v>
      </c>
      <c r="J67" s="89">
        <v>68</v>
      </c>
      <c r="K67" s="89">
        <v>116</v>
      </c>
      <c r="L67" s="88">
        <v>130</v>
      </c>
      <c r="M67" s="87">
        <v>140</v>
      </c>
    </row>
    <row r="68" spans="1:13" ht="15" customHeight="1" x14ac:dyDescent="0.2">
      <c r="A68" s="96" t="s">
        <v>38</v>
      </c>
      <c r="B68" s="101"/>
      <c r="C68" s="101"/>
      <c r="D68" s="100"/>
      <c r="E68" s="100"/>
      <c r="F68" s="100"/>
      <c r="G68" s="100"/>
      <c r="H68" s="91">
        <v>34</v>
      </c>
      <c r="I68" s="90">
        <f t="shared" si="9"/>
        <v>-1</v>
      </c>
      <c r="J68" s="99"/>
      <c r="K68" s="89">
        <v>24</v>
      </c>
      <c r="L68" s="88">
        <v>27</v>
      </c>
      <c r="M68" s="87">
        <v>35</v>
      </c>
    </row>
    <row r="69" spans="1:13" ht="15" customHeight="1" x14ac:dyDescent="0.2">
      <c r="A69" s="96" t="s">
        <v>37</v>
      </c>
      <c r="B69" s="95">
        <v>37</v>
      </c>
      <c r="C69" s="94">
        <v>41</v>
      </c>
      <c r="D69" s="93">
        <v>33</v>
      </c>
      <c r="E69" s="92">
        <v>38</v>
      </c>
      <c r="F69" s="93">
        <v>38</v>
      </c>
      <c r="G69" s="92">
        <v>39</v>
      </c>
      <c r="H69" s="94">
        <v>39</v>
      </c>
      <c r="I69" s="97">
        <f t="shared" si="9"/>
        <v>0</v>
      </c>
      <c r="J69" s="89">
        <v>27</v>
      </c>
      <c r="K69" s="89">
        <v>39</v>
      </c>
      <c r="L69" s="88">
        <v>39</v>
      </c>
      <c r="M69" s="87">
        <v>40</v>
      </c>
    </row>
    <row r="70" spans="1:13" ht="15" customHeight="1" x14ac:dyDescent="0.2">
      <c r="A70" s="96" t="s">
        <v>36</v>
      </c>
      <c r="B70" s="95">
        <v>179</v>
      </c>
      <c r="C70" s="95">
        <v>184</v>
      </c>
      <c r="D70" s="98">
        <v>178</v>
      </c>
      <c r="E70" s="92">
        <v>184</v>
      </c>
      <c r="F70" s="98">
        <v>185</v>
      </c>
      <c r="G70" s="92">
        <v>189</v>
      </c>
      <c r="H70" s="94">
        <v>192</v>
      </c>
      <c r="I70" s="97">
        <f t="shared" si="9"/>
        <v>-1.5625E-2</v>
      </c>
      <c r="J70" s="89">
        <v>106</v>
      </c>
      <c r="K70" s="89">
        <v>165</v>
      </c>
      <c r="L70" s="88">
        <v>171</v>
      </c>
      <c r="M70" s="87">
        <v>190</v>
      </c>
    </row>
    <row r="71" spans="1:13" ht="15" customHeight="1" thickBot="1" x14ac:dyDescent="0.25">
      <c r="A71" s="96" t="s">
        <v>35</v>
      </c>
      <c r="B71" s="95">
        <v>141</v>
      </c>
      <c r="C71" s="94">
        <v>134</v>
      </c>
      <c r="D71" s="93">
        <v>133</v>
      </c>
      <c r="E71" s="92">
        <v>139</v>
      </c>
      <c r="F71" s="93">
        <v>142</v>
      </c>
      <c r="G71" s="92">
        <v>144</v>
      </c>
      <c r="H71" s="91">
        <v>148</v>
      </c>
      <c r="I71" s="90">
        <f t="shared" si="9"/>
        <v>-2.7027027027027029E-2</v>
      </c>
      <c r="J71" s="89">
        <v>82</v>
      </c>
      <c r="K71" s="89">
        <v>122</v>
      </c>
      <c r="L71" s="88">
        <v>130</v>
      </c>
      <c r="M71" s="87">
        <v>147</v>
      </c>
    </row>
    <row r="72" spans="1:13" ht="15" customHeight="1" thickBot="1" x14ac:dyDescent="0.25">
      <c r="A72" s="86" t="s">
        <v>34</v>
      </c>
      <c r="B72" s="85"/>
      <c r="C72" s="84"/>
      <c r="D72" s="83"/>
      <c r="E72" s="82"/>
      <c r="F72" s="83"/>
      <c r="G72" s="82"/>
      <c r="H72" s="81"/>
      <c r="I72" s="80"/>
      <c r="J72" s="79"/>
      <c r="K72" s="79"/>
      <c r="L72" s="78"/>
      <c r="M72" s="78"/>
    </row>
    <row r="73" spans="1:13" ht="15" customHeight="1" x14ac:dyDescent="0.2">
      <c r="G73" s="77"/>
      <c r="H73" s="76"/>
    </row>
    <row r="74" spans="1:13" ht="15" customHeight="1" x14ac:dyDescent="0.2">
      <c r="H74" s="76"/>
    </row>
    <row r="75" spans="1:13" ht="12.75" x14ac:dyDescent="0.2">
      <c r="H75" s="76"/>
    </row>
    <row r="76" spans="1:13" ht="12.75" x14ac:dyDescent="0.2">
      <c r="H76" s="76"/>
    </row>
    <row r="77" spans="1:13" ht="12.75" x14ac:dyDescent="0.2">
      <c r="H77" s="76"/>
    </row>
  </sheetData>
  <mergeCells count="5">
    <mergeCell ref="A3:A4"/>
    <mergeCell ref="B3:G3"/>
    <mergeCell ref="H3:I3"/>
    <mergeCell ref="J3:M3"/>
    <mergeCell ref="H4:I4"/>
  </mergeCells>
  <pageMargins left="0.25" right="0.25" top="0.75" bottom="0.75" header="0.3" footer="0.3"/>
  <pageSetup scale="66" orientation="portrait" horizontalDpi="300" verticalDpi="300" r:id="rId1"/>
  <headerFooter alignWithMargins="0">
    <oddFooter>&amp;C-2-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83A7F-1AC7-4750-B3A9-6B9DE03FF262}">
  <dimension ref="A2:N38"/>
  <sheetViews>
    <sheetView showGridLines="0" zoomScale="115" zoomScaleNormal="115" workbookViewId="0">
      <selection activeCell="T23" sqref="T23"/>
    </sheetView>
  </sheetViews>
  <sheetFormatPr defaultColWidth="9.140625" defaultRowHeight="15" x14ac:dyDescent="0.25"/>
  <cols>
    <col min="1" max="1" width="32.85546875" style="196" customWidth="1"/>
    <col min="2" max="2" width="7.140625" style="197" customWidth="1"/>
    <col min="3" max="3" width="7.42578125" style="197" customWidth="1"/>
    <col min="4" max="4" width="6.42578125" style="197" customWidth="1"/>
    <col min="5" max="5" width="7" style="197" customWidth="1"/>
    <col min="6" max="6" width="7.140625" style="197" customWidth="1"/>
    <col min="7" max="7" width="7.42578125" style="197" customWidth="1"/>
    <col min="8" max="8" width="11.7109375" style="197" customWidth="1"/>
    <col min="9" max="9" width="14" style="197" customWidth="1"/>
    <col min="10" max="10" width="6.85546875" style="197" customWidth="1"/>
    <col min="11" max="11" width="6.7109375" style="197" customWidth="1"/>
    <col min="12" max="13" width="6.85546875" style="197" customWidth="1"/>
    <col min="14" max="16384" width="9.140625" style="196"/>
  </cols>
  <sheetData>
    <row r="2" spans="1:14" ht="15.75" thickBot="1" x14ac:dyDescent="0.3">
      <c r="A2" s="385" t="s">
        <v>111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</row>
    <row r="3" spans="1:14" ht="15" customHeight="1" x14ac:dyDescent="0.25">
      <c r="A3" s="288"/>
      <c r="B3" s="386" t="s">
        <v>92</v>
      </c>
      <c r="C3" s="386"/>
      <c r="D3" s="386"/>
      <c r="E3" s="386"/>
      <c r="F3" s="386"/>
      <c r="G3" s="386"/>
      <c r="H3" s="378"/>
      <c r="I3" s="379"/>
      <c r="J3" s="387" t="s">
        <v>110</v>
      </c>
      <c r="K3" s="388"/>
      <c r="L3" s="388"/>
      <c r="M3" s="389"/>
    </row>
    <row r="4" spans="1:14" x14ac:dyDescent="0.25">
      <c r="A4" s="287"/>
      <c r="B4" s="286" t="s">
        <v>89</v>
      </c>
      <c r="C4" s="286" t="s">
        <v>88</v>
      </c>
      <c r="D4" s="286" t="s">
        <v>87</v>
      </c>
      <c r="E4" s="246" t="s">
        <v>86</v>
      </c>
      <c r="F4" s="286" t="s">
        <v>85</v>
      </c>
      <c r="G4" s="246" t="s">
        <v>131</v>
      </c>
      <c r="H4" s="383" t="s">
        <v>133</v>
      </c>
      <c r="I4" s="384"/>
      <c r="J4" s="285">
        <v>2022</v>
      </c>
      <c r="K4" s="284">
        <v>2023</v>
      </c>
      <c r="L4" s="284">
        <v>2024</v>
      </c>
      <c r="M4" s="284">
        <v>2025</v>
      </c>
    </row>
    <row r="5" spans="1:14" x14ac:dyDescent="0.25">
      <c r="A5" s="283" t="s">
        <v>109</v>
      </c>
      <c r="B5" s="282">
        <f t="shared" ref="B5:G5" si="0">B7</f>
        <v>1027</v>
      </c>
      <c r="C5" s="282">
        <f t="shared" si="0"/>
        <v>1040</v>
      </c>
      <c r="D5" s="282">
        <f t="shared" si="0"/>
        <v>1053</v>
      </c>
      <c r="E5" s="282">
        <f t="shared" si="0"/>
        <v>1129</v>
      </c>
      <c r="F5" s="282">
        <f t="shared" si="0"/>
        <v>1266</v>
      </c>
      <c r="G5" s="281">
        <f t="shared" si="0"/>
        <v>1294</v>
      </c>
      <c r="H5" s="280">
        <v>1066</v>
      </c>
      <c r="I5" s="279">
        <f>(G5-H5)/H5</f>
        <v>0.21388367729831145</v>
      </c>
      <c r="J5" s="278">
        <f>(J7+J10+J15)</f>
        <v>1091</v>
      </c>
      <c r="K5" s="277">
        <f>(K7+K10+K15)</f>
        <v>1277</v>
      </c>
      <c r="L5" s="276">
        <f>(L7+L10+L15)</f>
        <v>975</v>
      </c>
      <c r="M5" s="276">
        <f>(M7+M10+M15)</f>
        <v>979</v>
      </c>
    </row>
    <row r="6" spans="1:14" x14ac:dyDescent="0.25">
      <c r="A6" s="275"/>
      <c r="B6" s="267"/>
      <c r="C6" s="210"/>
      <c r="D6" s="265"/>
      <c r="E6" s="274"/>
      <c r="F6" s="273"/>
      <c r="G6" s="272"/>
      <c r="H6" s="222"/>
      <c r="I6" s="227"/>
      <c r="J6" s="225"/>
      <c r="K6" s="271"/>
      <c r="L6" s="271"/>
      <c r="M6" s="271"/>
    </row>
    <row r="7" spans="1:14" x14ac:dyDescent="0.25">
      <c r="A7" s="263" t="s">
        <v>108</v>
      </c>
      <c r="B7" s="200">
        <f>B8</f>
        <v>1027</v>
      </c>
      <c r="C7" s="200">
        <f>C8</f>
        <v>1040</v>
      </c>
      <c r="D7" s="200">
        <f>D8</f>
        <v>1053</v>
      </c>
      <c r="E7" s="260">
        <f>E8</f>
        <v>1129</v>
      </c>
      <c r="F7" s="200">
        <f>F8</f>
        <v>1266</v>
      </c>
      <c r="G7" s="200">
        <v>1294</v>
      </c>
      <c r="H7" s="222">
        <v>1066</v>
      </c>
      <c r="I7" s="212">
        <f>(G7-H7)/H7</f>
        <v>0.21388367729831145</v>
      </c>
      <c r="J7" s="210">
        <v>1091</v>
      </c>
      <c r="K7" s="258">
        <v>1277</v>
      </c>
      <c r="L7" s="258">
        <v>975</v>
      </c>
      <c r="M7" s="258">
        <v>979</v>
      </c>
    </row>
    <row r="8" spans="1:14" x14ac:dyDescent="0.25">
      <c r="A8" s="262" t="s">
        <v>55</v>
      </c>
      <c r="B8" s="209">
        <v>1027</v>
      </c>
      <c r="C8" s="210">
        <v>1040</v>
      </c>
      <c r="D8" s="265">
        <v>1053</v>
      </c>
      <c r="E8" s="270">
        <v>1129</v>
      </c>
      <c r="F8" s="214">
        <v>1266</v>
      </c>
      <c r="G8" s="269">
        <v>1294</v>
      </c>
      <c r="H8" s="268">
        <v>1066</v>
      </c>
      <c r="I8" s="212">
        <f>(G8-H8)/H8</f>
        <v>0.21388367729831145</v>
      </c>
      <c r="J8" s="210">
        <v>1091</v>
      </c>
      <c r="K8" s="258">
        <v>1277</v>
      </c>
      <c r="L8" s="258">
        <v>975</v>
      </c>
      <c r="M8" s="258">
        <v>979</v>
      </c>
      <c r="N8" s="266"/>
    </row>
    <row r="9" spans="1:14" x14ac:dyDescent="0.25">
      <c r="A9" s="262"/>
      <c r="B9" s="267"/>
      <c r="C9" s="214"/>
      <c r="D9" s="214"/>
      <c r="E9" s="265"/>
      <c r="F9" s="214"/>
      <c r="G9" s="265"/>
      <c r="H9" s="222"/>
      <c r="I9" s="212"/>
      <c r="J9" s="225"/>
      <c r="K9" s="264"/>
      <c r="L9" s="264"/>
      <c r="M9" s="264"/>
      <c r="N9" s="266"/>
    </row>
    <row r="10" spans="1:14" x14ac:dyDescent="0.25">
      <c r="A10" s="263" t="s">
        <v>107</v>
      </c>
      <c r="B10" s="200"/>
      <c r="C10" s="214"/>
      <c r="D10" s="265"/>
      <c r="E10" s="228"/>
      <c r="F10" s="214"/>
      <c r="G10" s="213"/>
      <c r="H10" s="222"/>
      <c r="I10" s="212"/>
      <c r="J10" s="225"/>
      <c r="K10" s="264"/>
      <c r="L10" s="264"/>
      <c r="M10" s="264"/>
    </row>
    <row r="11" spans="1:14" x14ac:dyDescent="0.25">
      <c r="A11" s="262" t="s">
        <v>55</v>
      </c>
      <c r="B11" s="200"/>
      <c r="C11" s="214"/>
      <c r="D11" s="214"/>
      <c r="E11" s="265"/>
      <c r="F11" s="214"/>
      <c r="G11" s="265"/>
      <c r="H11" s="222"/>
      <c r="I11" s="212"/>
      <c r="J11" s="225"/>
      <c r="K11" s="264"/>
      <c r="L11" s="264"/>
      <c r="M11" s="264"/>
    </row>
    <row r="12" spans="1:14" x14ac:dyDescent="0.25">
      <c r="A12" s="262"/>
      <c r="B12" s="200"/>
      <c r="C12" s="214"/>
      <c r="D12" s="214"/>
      <c r="E12" s="265"/>
      <c r="F12" s="214"/>
      <c r="G12" s="265"/>
      <c r="H12" s="222"/>
      <c r="I12" s="212"/>
      <c r="J12" s="225"/>
      <c r="K12" s="264"/>
      <c r="L12" s="264"/>
      <c r="M12" s="264"/>
    </row>
    <row r="13" spans="1:14" x14ac:dyDescent="0.25">
      <c r="A13" s="262" t="s">
        <v>106</v>
      </c>
      <c r="B13" s="260"/>
      <c r="C13" s="214"/>
      <c r="D13" s="214"/>
      <c r="E13" s="265"/>
      <c r="F13" s="214"/>
      <c r="G13" s="265"/>
      <c r="H13" s="222"/>
      <c r="I13" s="212"/>
      <c r="J13" s="225"/>
      <c r="K13" s="264"/>
      <c r="L13" s="264"/>
      <c r="M13" s="264"/>
    </row>
    <row r="14" spans="1:14" x14ac:dyDescent="0.25">
      <c r="A14" s="262"/>
      <c r="B14" s="260"/>
      <c r="C14" s="214"/>
      <c r="D14" s="265"/>
      <c r="E14" s="228"/>
      <c r="F14" s="214"/>
      <c r="G14" s="213"/>
      <c r="H14" s="222"/>
      <c r="I14" s="212"/>
      <c r="J14" s="225"/>
      <c r="K14" s="264"/>
      <c r="L14" s="264"/>
      <c r="M14" s="264"/>
    </row>
    <row r="15" spans="1:14" x14ac:dyDescent="0.25">
      <c r="A15" s="263" t="s">
        <v>105</v>
      </c>
      <c r="B15" s="260"/>
      <c r="C15" s="214"/>
      <c r="D15" s="198"/>
      <c r="E15" s="261"/>
      <c r="F15" s="260"/>
      <c r="G15" s="259"/>
      <c r="H15" s="222"/>
      <c r="I15" s="212"/>
      <c r="J15" s="210"/>
      <c r="K15" s="258"/>
      <c r="L15" s="258"/>
      <c r="M15" s="258"/>
    </row>
    <row r="16" spans="1:14" x14ac:dyDescent="0.25">
      <c r="A16" s="262" t="s">
        <v>55</v>
      </c>
      <c r="B16" s="260"/>
      <c r="C16" s="260"/>
      <c r="D16" s="198"/>
      <c r="E16" s="261"/>
      <c r="F16" s="260"/>
      <c r="G16" s="259"/>
      <c r="H16" s="222"/>
      <c r="I16" s="212"/>
      <c r="J16" s="210"/>
      <c r="K16" s="258"/>
      <c r="L16" s="258"/>
      <c r="M16" s="258"/>
    </row>
    <row r="17" spans="1:14" ht="15.75" thickBot="1" x14ac:dyDescent="0.3">
      <c r="A17" s="257"/>
      <c r="B17" s="256"/>
      <c r="C17" s="256"/>
      <c r="D17" s="256"/>
      <c r="E17" s="255"/>
      <c r="F17" s="256"/>
      <c r="G17" s="255"/>
      <c r="H17" s="254"/>
      <c r="I17" s="253"/>
      <c r="J17" s="252"/>
      <c r="K17" s="251"/>
      <c r="L17" s="251"/>
      <c r="M17" s="251"/>
    </row>
    <row r="18" spans="1:14" x14ac:dyDescent="0.25">
      <c r="A18" s="199"/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L18" s="198"/>
    </row>
    <row r="19" spans="1:14" x14ac:dyDescent="0.25">
      <c r="A19" s="199"/>
      <c r="B19" s="198"/>
      <c r="C19" s="198"/>
      <c r="D19" s="198"/>
      <c r="E19" s="198"/>
      <c r="F19" s="198"/>
      <c r="G19" s="198"/>
      <c r="H19" s="198"/>
      <c r="I19" s="198"/>
      <c r="J19" s="198"/>
      <c r="K19" s="198"/>
      <c r="L19" s="198"/>
    </row>
    <row r="20" spans="1:14" x14ac:dyDescent="0.25">
      <c r="A20" s="199"/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</row>
    <row r="21" spans="1:14" x14ac:dyDescent="0.25">
      <c r="A21" s="199"/>
      <c r="B21" s="198"/>
      <c r="C21" s="198"/>
      <c r="D21" s="198"/>
      <c r="E21" s="198"/>
      <c r="F21" s="198"/>
      <c r="G21" s="250"/>
      <c r="H21" s="198"/>
      <c r="I21" s="198"/>
      <c r="J21" s="198"/>
      <c r="K21" s="198"/>
      <c r="L21" s="198"/>
    </row>
    <row r="22" spans="1:14" x14ac:dyDescent="0.25">
      <c r="A22" s="199"/>
      <c r="B22" s="198"/>
      <c r="C22" s="198"/>
      <c r="D22" s="198"/>
      <c r="E22" s="198"/>
      <c r="F22" s="198"/>
      <c r="G22" s="198"/>
      <c r="H22" s="198"/>
      <c r="I22" s="198"/>
      <c r="J22" s="198"/>
      <c r="K22" s="198"/>
      <c r="L22" s="198"/>
    </row>
    <row r="23" spans="1:14" ht="15.75" thickBot="1" x14ac:dyDescent="0.3">
      <c r="A23" s="385" t="s">
        <v>104</v>
      </c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</row>
    <row r="24" spans="1:14" x14ac:dyDescent="0.25">
      <c r="A24" s="249"/>
      <c r="B24" s="375" t="s">
        <v>92</v>
      </c>
      <c r="C24" s="376"/>
      <c r="D24" s="377"/>
      <c r="E24" s="377"/>
      <c r="F24" s="377"/>
      <c r="G24" s="377"/>
      <c r="H24" s="378"/>
      <c r="I24" s="379"/>
      <c r="J24" s="380" t="s">
        <v>103</v>
      </c>
      <c r="K24" s="381"/>
      <c r="L24" s="381"/>
      <c r="M24" s="382"/>
    </row>
    <row r="25" spans="1:14" x14ac:dyDescent="0.25">
      <c r="A25" s="248"/>
      <c r="B25" s="247" t="s">
        <v>89</v>
      </c>
      <c r="C25" s="247" t="s">
        <v>88</v>
      </c>
      <c r="D25" s="247" t="s">
        <v>87</v>
      </c>
      <c r="E25" s="246" t="s">
        <v>86</v>
      </c>
      <c r="F25" s="247" t="s">
        <v>85</v>
      </c>
      <c r="G25" s="246" t="s">
        <v>131</v>
      </c>
      <c r="H25" s="383" t="s">
        <v>133</v>
      </c>
      <c r="I25" s="384"/>
      <c r="J25" s="245">
        <v>2022</v>
      </c>
      <c r="K25" s="244">
        <v>2023</v>
      </c>
      <c r="L25" s="243">
        <v>2024</v>
      </c>
      <c r="M25" s="242">
        <v>2025</v>
      </c>
    </row>
    <row r="26" spans="1:14" x14ac:dyDescent="0.25">
      <c r="A26" s="217"/>
      <c r="B26" s="241"/>
      <c r="C26" s="241"/>
      <c r="D26" s="241"/>
      <c r="E26" s="240"/>
      <c r="F26" s="241"/>
      <c r="G26" s="240"/>
      <c r="H26" s="239"/>
      <c r="I26" s="238"/>
      <c r="J26" s="236"/>
      <c r="K26" s="236"/>
      <c r="L26" s="237"/>
      <c r="M26" s="236"/>
    </row>
    <row r="27" spans="1:14" x14ac:dyDescent="0.25">
      <c r="A27" s="235" t="s">
        <v>102</v>
      </c>
      <c r="B27" s="230">
        <f t="shared" ref="B27:G27" si="1">SUM(B28:B34)</f>
        <v>12351</v>
      </c>
      <c r="C27" s="230">
        <f t="shared" si="1"/>
        <v>12241</v>
      </c>
      <c r="D27" s="230">
        <f t="shared" si="1"/>
        <v>12189</v>
      </c>
      <c r="E27" s="230">
        <f t="shared" si="1"/>
        <v>12211</v>
      </c>
      <c r="F27" s="230">
        <f t="shared" si="1"/>
        <v>12261</v>
      </c>
      <c r="G27" s="230">
        <f t="shared" si="1"/>
        <v>12259</v>
      </c>
      <c r="H27" s="234">
        <f>SUM(H29:H34)</f>
        <v>12497</v>
      </c>
      <c r="I27" s="212">
        <f>(G27-H27)/H27</f>
        <v>-1.9044570696967272E-2</v>
      </c>
      <c r="J27" s="233">
        <f>SUM(J29:J34)</f>
        <v>12075</v>
      </c>
      <c r="K27" s="232">
        <f>SUM(K29:K34)</f>
        <v>13295</v>
      </c>
      <c r="L27" s="231">
        <f>SUM(L29:L34)</f>
        <v>12708</v>
      </c>
      <c r="M27" s="230">
        <f>SUM(M28:M34)</f>
        <v>12454</v>
      </c>
    </row>
    <row r="28" spans="1:14" x14ac:dyDescent="0.25">
      <c r="A28" s="217"/>
      <c r="B28" s="229"/>
      <c r="C28" s="229"/>
      <c r="D28" s="229"/>
      <c r="E28" s="228"/>
      <c r="F28" s="229"/>
      <c r="G28" s="228"/>
      <c r="H28" s="222"/>
      <c r="I28" s="227"/>
      <c r="J28" s="226"/>
      <c r="K28" s="225"/>
      <c r="L28" s="225"/>
      <c r="M28" s="214"/>
      <c r="N28" s="224"/>
    </row>
    <row r="29" spans="1:14" x14ac:dyDescent="0.25">
      <c r="A29" s="223" t="s">
        <v>101</v>
      </c>
      <c r="B29" s="221">
        <f>Census!B6</f>
        <v>437</v>
      </c>
      <c r="C29" s="216">
        <f>Census!C6</f>
        <v>382</v>
      </c>
      <c r="D29" s="221">
        <f>Census!D6</f>
        <v>462</v>
      </c>
      <c r="E29" s="214">
        <f>Census!E6</f>
        <v>427</v>
      </c>
      <c r="F29" s="214">
        <f>Census!F6</f>
        <v>468</v>
      </c>
      <c r="G29" s="216">
        <f>Census!G6</f>
        <v>488</v>
      </c>
      <c r="H29" s="222">
        <f>Census!H6</f>
        <v>429</v>
      </c>
      <c r="I29" s="212">
        <f t="shared" ref="I29:I34" si="2">(F29-H29)/H29</f>
        <v>9.0909090909090912E-2</v>
      </c>
      <c r="J29" s="211">
        <v>1050</v>
      </c>
      <c r="K29" s="210">
        <v>665</v>
      </c>
      <c r="L29" s="210">
        <v>203</v>
      </c>
      <c r="M29" s="209">
        <f>Census!M6</f>
        <v>433</v>
      </c>
    </row>
    <row r="30" spans="1:14" x14ac:dyDescent="0.25">
      <c r="A30" s="217" t="s">
        <v>100</v>
      </c>
      <c r="B30" s="221">
        <f>Census!B57</f>
        <v>947</v>
      </c>
      <c r="C30" s="216">
        <f>Census!C57</f>
        <v>931</v>
      </c>
      <c r="D30" s="221">
        <f>Census!D57</f>
        <v>935</v>
      </c>
      <c r="E30" s="214">
        <f>Census!E57</f>
        <v>928</v>
      </c>
      <c r="F30" s="214">
        <f>Census!F57</f>
        <v>971</v>
      </c>
      <c r="G30" s="214">
        <f>Census!G57</f>
        <v>993</v>
      </c>
      <c r="H30" s="222">
        <f>Census!H57</f>
        <v>1012</v>
      </c>
      <c r="I30" s="212">
        <f t="shared" si="2"/>
        <v>-4.0513833992094864E-2</v>
      </c>
      <c r="J30" s="211">
        <v>505</v>
      </c>
      <c r="K30" s="211">
        <v>984</v>
      </c>
      <c r="L30" s="210">
        <v>988</v>
      </c>
      <c r="M30" s="209">
        <f>Census!M57</f>
        <v>1047</v>
      </c>
      <c r="N30" s="196" t="s">
        <v>99</v>
      </c>
    </row>
    <row r="31" spans="1:14" x14ac:dyDescent="0.25">
      <c r="A31" s="217" t="s">
        <v>98</v>
      </c>
      <c r="B31" s="221">
        <f>Census!B15+Census!B21+Census!B27+Census!B32+Census!B46+Census!B52+Census!B33+Census!B42</f>
        <v>925</v>
      </c>
      <c r="C31" s="216">
        <f>Census!C15+Census!C21+Census!C27+Census!C32+Census!C46+Census!C52+Census!C33+Census!C42</f>
        <v>937</v>
      </c>
      <c r="D31" s="215">
        <f>Census!D15+Census!D21+Census!D27+Census!D32+Census!D46+Census!D52+Census!D33+Census!D42</f>
        <v>891</v>
      </c>
      <c r="E31" s="214">
        <f>Census!E15+Census!E21+Census!E27+Census!E32+Census!E46+Census!E52+Census!E33+Census!E42</f>
        <v>827</v>
      </c>
      <c r="F31" s="214">
        <f>Census!F15+Census!F21+Census!F27+Census!F32+Census!F46+Census!F52+Census!F33+Census!F42</f>
        <v>871</v>
      </c>
      <c r="G31" s="213">
        <f>Census!G15+Census!G21+Census!G27+Census!G32+Census!G46+Census!G52+Census!G33+Census!G42</f>
        <v>849</v>
      </c>
      <c r="H31" s="209">
        <f>Census!H15+Census!H21+Census!H27+Census!H32+Census!H46+Census!H52+Census!H33+Census!H42</f>
        <v>826</v>
      </c>
      <c r="I31" s="212">
        <f t="shared" si="2"/>
        <v>5.4479418886198547E-2</v>
      </c>
      <c r="J31" s="219">
        <v>736</v>
      </c>
      <c r="K31" s="219">
        <v>708</v>
      </c>
      <c r="L31" s="218">
        <v>790</v>
      </c>
      <c r="M31" s="214">
        <f>Census!M15+Census!M21+Census!M27+Census!M32+Census!M46+Census!M52+Census!M33+Census!M42</f>
        <v>902</v>
      </c>
    </row>
    <row r="32" spans="1:14" x14ac:dyDescent="0.25">
      <c r="A32" s="217" t="s">
        <v>97</v>
      </c>
      <c r="B32" s="221">
        <v>8231</v>
      </c>
      <c r="C32" s="216">
        <v>8192</v>
      </c>
      <c r="D32" s="215">
        <v>8111</v>
      </c>
      <c r="E32" s="214">
        <v>8268</v>
      </c>
      <c r="F32" s="214">
        <v>8193</v>
      </c>
      <c r="G32" s="214">
        <v>8198</v>
      </c>
      <c r="H32" s="220">
        <v>8413</v>
      </c>
      <c r="I32" s="212">
        <f t="shared" si="2"/>
        <v>-2.6150005943183167E-2</v>
      </c>
      <c r="J32" s="219">
        <v>5208</v>
      </c>
      <c r="K32" s="219">
        <v>6421</v>
      </c>
      <c r="L32" s="218">
        <v>6120</v>
      </c>
      <c r="M32" s="214">
        <v>8270</v>
      </c>
    </row>
    <row r="33" spans="1:13" x14ac:dyDescent="0.25">
      <c r="A33" s="217" t="s">
        <v>96</v>
      </c>
      <c r="B33" s="216">
        <f>Census!B23+Census!B14</f>
        <v>976</v>
      </c>
      <c r="C33" s="216">
        <f>Census!C23+Census!C14</f>
        <v>1075</v>
      </c>
      <c r="D33" s="215">
        <f>Census!D23+Census!D14</f>
        <v>1034</v>
      </c>
      <c r="E33" s="214">
        <f>Census!E23+Census!E14</f>
        <v>1068</v>
      </c>
      <c r="F33" s="214">
        <f>Census!F23+Census!F14</f>
        <v>1067</v>
      </c>
      <c r="G33" s="213">
        <f>Census!G23+Census!G14</f>
        <v>1019</v>
      </c>
      <c r="H33" s="209">
        <f>Census!H23+Census!H14</f>
        <v>1111</v>
      </c>
      <c r="I33" s="212">
        <f t="shared" si="2"/>
        <v>-3.9603960396039604E-2</v>
      </c>
      <c r="J33" s="211">
        <v>4146</v>
      </c>
      <c r="K33" s="211">
        <v>4194</v>
      </c>
      <c r="L33" s="210">
        <v>4127</v>
      </c>
      <c r="M33" s="209">
        <f>Census!M23+Census!M14</f>
        <v>1089</v>
      </c>
    </row>
    <row r="34" spans="1:13" ht="15.75" thickBot="1" x14ac:dyDescent="0.3">
      <c r="A34" s="208" t="s">
        <v>95</v>
      </c>
      <c r="B34" s="207">
        <f>Census!B16+Census!B17+Census!B28+Census!B41+Census!B45+Census!B47+Census!B53+Census!B54</f>
        <v>835</v>
      </c>
      <c r="C34" s="207">
        <f>Census!C16+Census!C17+Census!C28+Census!C41+Census!C45+Census!C47+Census!C53+Census!C54</f>
        <v>724</v>
      </c>
      <c r="D34" s="206">
        <f>Census!D16+Census!D17+Census!D28+Census!D41+Census!D45+Census!D47+Census!D53+Census!D54</f>
        <v>756</v>
      </c>
      <c r="E34" s="201">
        <f>Census!E16+Census!E17+Census!E28+Census!E41+Census!E45+Census!E47+Census!E53+Census!E54</f>
        <v>693</v>
      </c>
      <c r="F34" s="201">
        <f>Census!F16+Census!F17+Census!F28+Census!F41+Census!F45+Census!F47+Census!F53+Census!F54</f>
        <v>691</v>
      </c>
      <c r="G34" s="205">
        <f>Census!G16+Census!G17+Census!G28+Census!G41+Census!G45+Census!G47+Census!G53+Census!G54</f>
        <v>712</v>
      </c>
      <c r="H34" s="201">
        <f>Census!H16+Census!H17+Census!H28+Census!H41+Census!H45+Census!H47+Census!H53+Census!H54</f>
        <v>706</v>
      </c>
      <c r="I34" s="204">
        <f t="shared" si="2"/>
        <v>-2.1246458923512748E-2</v>
      </c>
      <c r="J34" s="203">
        <v>430</v>
      </c>
      <c r="K34" s="203">
        <v>323</v>
      </c>
      <c r="L34" s="202">
        <v>480</v>
      </c>
      <c r="M34" s="201">
        <f>Census!M16+Census!M17+Census!M28+Census!M41+Census!M45+Census!M47+Census!M53+Census!M54</f>
        <v>713</v>
      </c>
    </row>
    <row r="35" spans="1:13" x14ac:dyDescent="0.25">
      <c r="A35" s="199"/>
      <c r="B35" s="198"/>
      <c r="C35" s="198"/>
      <c r="D35" s="198"/>
      <c r="E35" s="198"/>
      <c r="F35" s="198"/>
      <c r="G35" s="198"/>
      <c r="H35" s="198"/>
      <c r="I35" s="198"/>
      <c r="J35" s="198"/>
      <c r="K35" s="198"/>
      <c r="L35" s="198"/>
    </row>
    <row r="36" spans="1:13" x14ac:dyDescent="0.25">
      <c r="A36" s="199" t="s">
        <v>94</v>
      </c>
      <c r="B36" s="198"/>
      <c r="C36" s="198"/>
      <c r="D36" s="198"/>
      <c r="E36" s="198"/>
      <c r="F36" s="198"/>
      <c r="G36" s="198"/>
      <c r="H36" s="198"/>
      <c r="I36" s="198"/>
      <c r="J36" s="198"/>
      <c r="K36" s="198"/>
      <c r="L36" s="198"/>
    </row>
    <row r="37" spans="1:13" x14ac:dyDescent="0.25">
      <c r="A37" s="199" t="s">
        <v>93</v>
      </c>
      <c r="B37" s="198"/>
      <c r="C37" s="198"/>
      <c r="D37" s="198"/>
      <c r="E37" s="198"/>
      <c r="F37" s="198"/>
      <c r="G37" s="198"/>
      <c r="H37" s="200"/>
      <c r="I37" s="198"/>
      <c r="J37" s="198"/>
      <c r="K37" s="198"/>
      <c r="L37" s="198"/>
    </row>
    <row r="38" spans="1:13" x14ac:dyDescent="0.25">
      <c r="A38" s="199"/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</row>
  </sheetData>
  <mergeCells count="10">
    <mergeCell ref="B24:G24"/>
    <mergeCell ref="H24:I24"/>
    <mergeCell ref="J24:M24"/>
    <mergeCell ref="H25:I25"/>
    <mergeCell ref="A2:M2"/>
    <mergeCell ref="B3:G3"/>
    <mergeCell ref="H3:I3"/>
    <mergeCell ref="J3:M3"/>
    <mergeCell ref="H4:I4"/>
    <mergeCell ref="A23:M23"/>
  </mergeCells>
  <printOptions horizontalCentered="1" verticalCentered="1"/>
  <pageMargins left="0.24" right="0.17" top="0.6" bottom="0.47" header="0.5" footer="0.5"/>
  <pageSetup scale="79" orientation="portrait" horizontalDpi="300" verticalDpi="300" r:id="rId1"/>
  <headerFooter alignWithMargins="0">
    <oddFooter>&amp;C-3-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168D-2E00-4A6A-AC78-9C01B3518066}">
  <dimension ref="A2:P49"/>
  <sheetViews>
    <sheetView showGridLines="0" zoomScaleNormal="100" workbookViewId="0">
      <selection activeCell="Q8" sqref="Q8"/>
    </sheetView>
  </sheetViews>
  <sheetFormatPr defaultColWidth="9.140625" defaultRowHeight="15" x14ac:dyDescent="0.25"/>
  <cols>
    <col min="1" max="1" width="29.85546875" style="196" customWidth="1"/>
    <col min="2" max="2" width="7.42578125" style="197" customWidth="1"/>
    <col min="3" max="4" width="7.5703125" style="197" customWidth="1"/>
    <col min="5" max="5" width="8" style="197" customWidth="1"/>
    <col min="6" max="6" width="8.28515625" style="197" customWidth="1"/>
    <col min="7" max="7" width="8.5703125" style="196" customWidth="1"/>
    <col min="8" max="8" width="8.28515625" style="196" customWidth="1"/>
    <col min="9" max="9" width="8.85546875" style="196" customWidth="1"/>
    <col min="10" max="16384" width="9.140625" style="196"/>
  </cols>
  <sheetData>
    <row r="2" spans="1:9" ht="15.75" thickBot="1" x14ac:dyDescent="0.3">
      <c r="A2" s="385" t="s">
        <v>128</v>
      </c>
      <c r="B2" s="385"/>
      <c r="C2" s="385"/>
      <c r="D2" s="385"/>
      <c r="E2" s="385"/>
      <c r="F2" s="385"/>
      <c r="G2" s="385"/>
      <c r="H2" s="385"/>
      <c r="I2" s="385"/>
    </row>
    <row r="3" spans="1:9" ht="15" customHeight="1" thickBot="1" x14ac:dyDescent="0.3">
      <c r="A3" s="299"/>
      <c r="B3" s="298" t="s">
        <v>89</v>
      </c>
      <c r="C3" s="344" t="s">
        <v>88</v>
      </c>
      <c r="D3" s="343" t="s">
        <v>87</v>
      </c>
      <c r="E3" s="298" t="s">
        <v>86</v>
      </c>
      <c r="F3" s="342" t="s">
        <v>85</v>
      </c>
      <c r="G3" s="341" t="s">
        <v>131</v>
      </c>
      <c r="H3" s="390" t="s">
        <v>132</v>
      </c>
      <c r="I3" s="391"/>
    </row>
    <row r="4" spans="1:9" x14ac:dyDescent="0.25">
      <c r="A4" s="222" t="s">
        <v>127</v>
      </c>
      <c r="B4" s="340">
        <v>211</v>
      </c>
      <c r="C4" s="339">
        <v>301</v>
      </c>
      <c r="D4" s="338">
        <v>376</v>
      </c>
      <c r="E4" s="337">
        <v>261</v>
      </c>
      <c r="F4" s="336">
        <v>348</v>
      </c>
      <c r="G4" s="335">
        <v>331</v>
      </c>
      <c r="H4" s="334">
        <v>311</v>
      </c>
      <c r="I4" s="333">
        <f>(G4-H4)/H4</f>
        <v>6.4308681672025719E-2</v>
      </c>
    </row>
    <row r="5" spans="1:9" x14ac:dyDescent="0.25">
      <c r="A5" s="222"/>
      <c r="B5" s="214"/>
      <c r="C5" s="214"/>
      <c r="D5" s="216"/>
      <c r="E5" s="216"/>
      <c r="F5" s="332"/>
      <c r="G5" s="330"/>
      <c r="H5" s="326"/>
      <c r="I5" s="227"/>
    </row>
    <row r="6" spans="1:9" x14ac:dyDescent="0.25">
      <c r="A6" s="222" t="s">
        <v>126</v>
      </c>
      <c r="B6" s="214">
        <f t="shared" ref="B6:G6" si="0">B8+B12+B14</f>
        <v>482</v>
      </c>
      <c r="C6" s="265">
        <f t="shared" si="0"/>
        <v>484</v>
      </c>
      <c r="D6" s="270">
        <f t="shared" si="0"/>
        <v>525</v>
      </c>
      <c r="E6" s="214">
        <f t="shared" si="0"/>
        <v>414</v>
      </c>
      <c r="F6" s="331">
        <f t="shared" si="0"/>
        <v>477</v>
      </c>
      <c r="G6" s="330">
        <f t="shared" si="0"/>
        <v>451</v>
      </c>
      <c r="H6" s="325">
        <f>+H8+H12+H14</f>
        <v>456</v>
      </c>
      <c r="I6" s="327">
        <f>(G6-H6)/H6</f>
        <v>-1.0964912280701754E-2</v>
      </c>
    </row>
    <row r="7" spans="1:9" x14ac:dyDescent="0.25">
      <c r="A7" s="222"/>
      <c r="B7" s="214"/>
      <c r="C7" s="265"/>
      <c r="D7" s="216"/>
      <c r="E7" s="265"/>
      <c r="F7" s="269"/>
      <c r="G7" s="326"/>
      <c r="H7" s="326"/>
      <c r="I7" s="227"/>
    </row>
    <row r="8" spans="1:9" x14ac:dyDescent="0.25">
      <c r="A8" s="222" t="s">
        <v>116</v>
      </c>
      <c r="B8" s="214">
        <f t="shared" ref="B8:H8" si="1">SUM(B9:B10)</f>
        <v>167</v>
      </c>
      <c r="C8" s="214">
        <f t="shared" si="1"/>
        <v>216</v>
      </c>
      <c r="D8" s="197">
        <f t="shared" si="1"/>
        <v>198</v>
      </c>
      <c r="E8" s="228">
        <f t="shared" si="1"/>
        <v>159</v>
      </c>
      <c r="F8" s="213">
        <f t="shared" si="1"/>
        <v>195</v>
      </c>
      <c r="G8" s="326">
        <f t="shared" si="1"/>
        <v>178</v>
      </c>
      <c r="H8" s="326">
        <f t="shared" si="1"/>
        <v>222</v>
      </c>
      <c r="I8" s="212">
        <f>(G8-H8)/H8</f>
        <v>-0.1981981981981982</v>
      </c>
    </row>
    <row r="9" spans="1:9" x14ac:dyDescent="0.25">
      <c r="A9" s="222" t="s">
        <v>121</v>
      </c>
      <c r="B9" s="322">
        <v>160</v>
      </c>
      <c r="C9" s="322">
        <v>208</v>
      </c>
      <c r="D9" s="329">
        <v>187</v>
      </c>
      <c r="E9" s="322">
        <v>148</v>
      </c>
      <c r="F9" s="321">
        <v>184</v>
      </c>
      <c r="G9" s="320">
        <v>173</v>
      </c>
      <c r="H9" s="328">
        <v>201</v>
      </c>
      <c r="I9" s="327">
        <f>(G9-H9)/H9</f>
        <v>-0.13930348258706468</v>
      </c>
    </row>
    <row r="10" spans="1:9" x14ac:dyDescent="0.25">
      <c r="A10" s="222" t="s">
        <v>114</v>
      </c>
      <c r="B10" s="322">
        <v>7</v>
      </c>
      <c r="C10" s="322">
        <v>8</v>
      </c>
      <c r="D10" s="329">
        <v>11</v>
      </c>
      <c r="E10" s="322">
        <v>11</v>
      </c>
      <c r="F10" s="321">
        <v>11</v>
      </c>
      <c r="G10" s="320">
        <v>5</v>
      </c>
      <c r="H10" s="328">
        <v>21</v>
      </c>
      <c r="I10" s="327">
        <f>(G10-H10)/H10</f>
        <v>-0.76190476190476186</v>
      </c>
    </row>
    <row r="11" spans="1:9" x14ac:dyDescent="0.25">
      <c r="A11" s="222"/>
      <c r="B11" s="214"/>
      <c r="C11" s="214"/>
      <c r="D11" s="216"/>
      <c r="E11" s="265"/>
      <c r="F11" s="269"/>
      <c r="G11" s="326"/>
      <c r="H11" s="325"/>
      <c r="I11" s="324"/>
    </row>
    <row r="12" spans="1:9" x14ac:dyDescent="0.25">
      <c r="A12" s="222" t="s">
        <v>125</v>
      </c>
      <c r="B12" s="322">
        <v>283</v>
      </c>
      <c r="C12" s="322">
        <v>225</v>
      </c>
      <c r="D12" s="323">
        <v>264</v>
      </c>
      <c r="E12" s="322">
        <v>225</v>
      </c>
      <c r="F12" s="321">
        <v>247</v>
      </c>
      <c r="G12" s="320">
        <v>245</v>
      </c>
      <c r="H12" s="320">
        <v>206</v>
      </c>
      <c r="I12" s="212">
        <f>(G12-H12)/H12</f>
        <v>0.18932038834951456</v>
      </c>
    </row>
    <row r="13" spans="1:9" x14ac:dyDescent="0.25">
      <c r="A13" s="222"/>
      <c r="B13" s="322"/>
      <c r="C13" s="322"/>
      <c r="D13" s="323"/>
      <c r="E13" s="322"/>
      <c r="F13" s="321"/>
      <c r="G13" s="320"/>
      <c r="H13" s="320"/>
      <c r="I13" s="212"/>
    </row>
    <row r="14" spans="1:9" ht="15.75" thickBot="1" x14ac:dyDescent="0.3">
      <c r="A14" s="319" t="s">
        <v>124</v>
      </c>
      <c r="B14" s="317">
        <v>32</v>
      </c>
      <c r="C14" s="317">
        <v>43</v>
      </c>
      <c r="D14" s="318">
        <v>63</v>
      </c>
      <c r="E14" s="317">
        <v>30</v>
      </c>
      <c r="F14" s="316">
        <v>35</v>
      </c>
      <c r="G14" s="315">
        <v>28</v>
      </c>
      <c r="H14" s="314">
        <v>28</v>
      </c>
      <c r="I14" s="313">
        <f>(G14-H14)/H14</f>
        <v>0</v>
      </c>
    </row>
    <row r="15" spans="1:9" x14ac:dyDescent="0.25">
      <c r="A15" s="199"/>
      <c r="B15" s="198"/>
      <c r="C15" s="198"/>
      <c r="D15" s="198"/>
      <c r="E15" s="198"/>
      <c r="F15" s="198"/>
      <c r="G15" s="199"/>
      <c r="H15" s="199"/>
      <c r="I15" s="199"/>
    </row>
    <row r="16" spans="1:9" x14ac:dyDescent="0.25">
      <c r="A16" s="199"/>
      <c r="B16" s="198"/>
      <c r="C16" s="198"/>
      <c r="D16" s="198"/>
      <c r="E16" s="198"/>
      <c r="F16" s="198"/>
      <c r="G16" s="199"/>
      <c r="H16" s="199"/>
      <c r="I16" s="199"/>
    </row>
    <row r="17" spans="1:16" x14ac:dyDescent="0.25">
      <c r="A17" s="311" t="s">
        <v>123</v>
      </c>
      <c r="B17" s="312"/>
      <c r="C17" s="312"/>
      <c r="D17" s="312"/>
      <c r="E17" s="312"/>
      <c r="F17" s="312"/>
      <c r="G17" s="311"/>
      <c r="H17" s="199"/>
      <c r="I17" s="199"/>
    </row>
    <row r="18" spans="1:16" x14ac:dyDescent="0.25">
      <c r="A18" s="199"/>
      <c r="B18" s="198"/>
      <c r="C18" s="198"/>
      <c r="D18" s="198"/>
      <c r="E18" s="198"/>
      <c r="F18" s="198"/>
      <c r="G18" s="199"/>
      <c r="H18" s="199"/>
      <c r="I18" s="199"/>
    </row>
    <row r="19" spans="1:16" x14ac:dyDescent="0.25">
      <c r="A19" s="199"/>
      <c r="B19" s="198"/>
      <c r="C19" s="198"/>
      <c r="D19" s="198"/>
      <c r="E19" s="198"/>
      <c r="F19" s="198"/>
      <c r="G19" s="199"/>
      <c r="H19" s="199"/>
      <c r="I19" s="199"/>
    </row>
    <row r="20" spans="1:16" ht="15.75" thickBot="1" x14ac:dyDescent="0.3">
      <c r="A20" s="392" t="s">
        <v>122</v>
      </c>
      <c r="B20" s="392"/>
      <c r="C20" s="392"/>
      <c r="D20" s="392"/>
      <c r="E20" s="392"/>
      <c r="F20" s="392"/>
      <c r="H20" s="310"/>
      <c r="I20" s="310"/>
      <c r="J20" s="310"/>
      <c r="K20" s="310"/>
      <c r="L20" s="310"/>
      <c r="M20" s="310"/>
      <c r="N20" s="310"/>
      <c r="O20" s="310"/>
      <c r="P20" s="310"/>
    </row>
    <row r="21" spans="1:16" x14ac:dyDescent="0.25">
      <c r="A21" s="309"/>
      <c r="B21" s="308">
        <v>2021</v>
      </c>
      <c r="C21" s="308">
        <v>2022</v>
      </c>
      <c r="D21" s="308">
        <v>2023</v>
      </c>
      <c r="E21" s="307">
        <v>2024</v>
      </c>
      <c r="F21" s="307">
        <v>2025</v>
      </c>
    </row>
    <row r="22" spans="1:16" x14ac:dyDescent="0.25">
      <c r="A22" s="306" t="s">
        <v>118</v>
      </c>
      <c r="B22" s="210">
        <v>4133</v>
      </c>
      <c r="C22" s="210">
        <v>5190</v>
      </c>
      <c r="D22" s="305">
        <v>5551</v>
      </c>
      <c r="E22" s="292">
        <v>4621</v>
      </c>
      <c r="F22" s="292">
        <v>5059</v>
      </c>
    </row>
    <row r="23" spans="1:16" x14ac:dyDescent="0.25">
      <c r="A23" s="304"/>
      <c r="B23" s="210"/>
      <c r="C23" s="210"/>
      <c r="D23" s="210"/>
      <c r="E23" s="292"/>
      <c r="F23" s="292"/>
    </row>
    <row r="24" spans="1:16" x14ac:dyDescent="0.25">
      <c r="A24" s="303" t="s">
        <v>117</v>
      </c>
      <c r="B24" s="210">
        <f>SUM(B26+B30+B32)</f>
        <v>8592</v>
      </c>
      <c r="C24" s="210">
        <f>SUM(C26+C30+C32)</f>
        <v>5491</v>
      </c>
      <c r="D24" s="210">
        <f>SUM(D26+D30+D32)</f>
        <v>4434</v>
      </c>
      <c r="E24" s="292">
        <f>SUM(E26+E30+E32)</f>
        <v>5702</v>
      </c>
      <c r="F24" s="292">
        <f>SUM(F26+F30+F32)</f>
        <v>5803</v>
      </c>
    </row>
    <row r="25" spans="1:16" x14ac:dyDescent="0.25">
      <c r="A25" s="304"/>
      <c r="B25" s="210"/>
      <c r="C25" s="210"/>
      <c r="D25" s="210"/>
      <c r="E25" s="292"/>
      <c r="F25" s="292"/>
    </row>
    <row r="26" spans="1:16" x14ac:dyDescent="0.25">
      <c r="A26" s="304" t="s">
        <v>116</v>
      </c>
      <c r="B26" s="210">
        <f>SUM(B27:B28)</f>
        <v>1810</v>
      </c>
      <c r="C26" s="210">
        <f>SUM(C27:C28)</f>
        <v>1605</v>
      </c>
      <c r="D26" s="210">
        <f>SUM(D27:D28)</f>
        <v>2125</v>
      </c>
      <c r="E26" s="292">
        <f>SUM(E27:E28)</f>
        <v>2296</v>
      </c>
      <c r="F26" s="292">
        <f>SUM(F27:F28)</f>
        <v>2536</v>
      </c>
    </row>
    <row r="27" spans="1:16" x14ac:dyDescent="0.25">
      <c r="A27" s="304" t="s">
        <v>121</v>
      </c>
      <c r="B27" s="210">
        <v>1705</v>
      </c>
      <c r="C27" s="210">
        <v>1506</v>
      </c>
      <c r="D27" s="210">
        <v>2032</v>
      </c>
      <c r="E27" s="292">
        <v>2177</v>
      </c>
      <c r="F27" s="292">
        <v>2379</v>
      </c>
    </row>
    <row r="28" spans="1:16" x14ac:dyDescent="0.25">
      <c r="A28" s="304" t="s">
        <v>114</v>
      </c>
      <c r="B28" s="210">
        <v>105</v>
      </c>
      <c r="C28" s="210">
        <v>99</v>
      </c>
      <c r="D28" s="210">
        <v>93</v>
      </c>
      <c r="E28" s="292">
        <v>119</v>
      </c>
      <c r="F28" s="292">
        <v>157</v>
      </c>
    </row>
    <row r="29" spans="1:16" x14ac:dyDescent="0.25">
      <c r="A29" s="304"/>
      <c r="B29" s="210"/>
      <c r="C29" s="210"/>
      <c r="D29" s="210"/>
      <c r="E29" s="292"/>
      <c r="F29" s="292"/>
    </row>
    <row r="30" spans="1:16" x14ac:dyDescent="0.25">
      <c r="A30" s="303" t="s">
        <v>113</v>
      </c>
      <c r="B30" s="210">
        <v>6059</v>
      </c>
      <c r="C30" s="210">
        <v>3147</v>
      </c>
      <c r="D30" s="210">
        <v>1601</v>
      </c>
      <c r="E30" s="292">
        <v>2877</v>
      </c>
      <c r="F30" s="292">
        <v>2887</v>
      </c>
    </row>
    <row r="31" spans="1:16" x14ac:dyDescent="0.25">
      <c r="A31" s="223"/>
      <c r="B31" s="302"/>
      <c r="C31" s="302"/>
      <c r="D31" s="302"/>
      <c r="E31" s="292"/>
      <c r="F31" s="292"/>
    </row>
    <row r="32" spans="1:16" ht="15.75" thickBot="1" x14ac:dyDescent="0.3">
      <c r="A32" s="301" t="s">
        <v>120</v>
      </c>
      <c r="B32" s="300">
        <v>723</v>
      </c>
      <c r="C32" s="300">
        <v>739</v>
      </c>
      <c r="D32" s="300">
        <v>708</v>
      </c>
      <c r="E32" s="289">
        <v>529</v>
      </c>
      <c r="F32" s="289">
        <v>380</v>
      </c>
    </row>
    <row r="37" spans="1:13" ht="15.75" thickBot="1" x14ac:dyDescent="0.3">
      <c r="A37" s="385" t="s">
        <v>119</v>
      </c>
      <c r="B37" s="385"/>
      <c r="C37" s="385"/>
      <c r="D37" s="385"/>
      <c r="E37" s="385"/>
      <c r="F37" s="385"/>
    </row>
    <row r="38" spans="1:13" x14ac:dyDescent="0.25">
      <c r="A38" s="299"/>
      <c r="B38" s="298">
        <v>2021</v>
      </c>
      <c r="C38" s="298">
        <v>2022</v>
      </c>
      <c r="D38" s="297">
        <v>2023</v>
      </c>
      <c r="E38" s="297">
        <v>2024</v>
      </c>
      <c r="F38" s="297">
        <v>2025</v>
      </c>
    </row>
    <row r="39" spans="1:13" x14ac:dyDescent="0.25">
      <c r="A39" s="222" t="s">
        <v>118</v>
      </c>
      <c r="B39" s="296">
        <v>4581</v>
      </c>
      <c r="C39" s="296">
        <v>5520</v>
      </c>
      <c r="D39" s="295">
        <v>5508</v>
      </c>
      <c r="E39" s="295">
        <v>3729</v>
      </c>
      <c r="F39" s="295">
        <v>5300</v>
      </c>
    </row>
    <row r="40" spans="1:13" x14ac:dyDescent="0.25">
      <c r="A40" s="222"/>
      <c r="B40" s="260"/>
      <c r="C40" s="260"/>
      <c r="D40" s="292"/>
      <c r="E40" s="292"/>
      <c r="F40" s="292"/>
    </row>
    <row r="41" spans="1:13" x14ac:dyDescent="0.25">
      <c r="A41" s="293" t="s">
        <v>117</v>
      </c>
      <c r="B41" s="260">
        <f>SUM(B43+B47+B49)</f>
        <v>4798</v>
      </c>
      <c r="C41" s="260">
        <f>SUM(C43+C47+C49)</f>
        <v>5293</v>
      </c>
      <c r="D41" s="292">
        <v>5640</v>
      </c>
      <c r="E41" s="292">
        <f>E43+E47+E49</f>
        <v>5428</v>
      </c>
      <c r="F41" s="292">
        <f>F43+F47+F49</f>
        <v>5721</v>
      </c>
      <c r="H41" s="294"/>
      <c r="I41" s="294"/>
      <c r="J41" s="294"/>
      <c r="K41" s="294"/>
    </row>
    <row r="42" spans="1:13" x14ac:dyDescent="0.25">
      <c r="A42" s="222"/>
      <c r="B42" s="260"/>
      <c r="C42" s="260"/>
      <c r="D42" s="292"/>
      <c r="E42" s="292"/>
      <c r="F42" s="292"/>
    </row>
    <row r="43" spans="1:13" x14ac:dyDescent="0.25">
      <c r="A43" s="222" t="s">
        <v>116</v>
      </c>
      <c r="B43" s="260">
        <f>SUM(B44:B45)</f>
        <v>1399</v>
      </c>
      <c r="C43" s="260">
        <f>SUM(C44:C45)</f>
        <v>1825</v>
      </c>
      <c r="D43" s="292">
        <f>SUM(D44:D45)</f>
        <v>2240</v>
      </c>
      <c r="E43" s="292">
        <f>SUM(E44:E45)</f>
        <v>2323</v>
      </c>
      <c r="F43" s="292">
        <f>SUM(F44:F45)</f>
        <v>2489</v>
      </c>
    </row>
    <row r="44" spans="1:13" x14ac:dyDescent="0.25">
      <c r="A44" s="222" t="s">
        <v>115</v>
      </c>
      <c r="B44" s="260">
        <v>1310</v>
      </c>
      <c r="C44" s="260">
        <v>1721</v>
      </c>
      <c r="D44" s="292">
        <v>2148</v>
      </c>
      <c r="E44" s="292">
        <v>2202</v>
      </c>
      <c r="F44" s="292">
        <v>2342</v>
      </c>
    </row>
    <row r="45" spans="1:13" x14ac:dyDescent="0.25">
      <c r="A45" s="222" t="s">
        <v>114</v>
      </c>
      <c r="B45" s="260">
        <v>89</v>
      </c>
      <c r="C45" s="260">
        <v>104</v>
      </c>
      <c r="D45" s="292">
        <v>92</v>
      </c>
      <c r="E45" s="292">
        <v>121</v>
      </c>
      <c r="F45" s="292">
        <v>147</v>
      </c>
      <c r="H45" s="294"/>
      <c r="I45" s="294"/>
      <c r="J45" s="294"/>
      <c r="K45" s="294"/>
      <c r="L45" s="294"/>
      <c r="M45" s="294"/>
    </row>
    <row r="46" spans="1:13" x14ac:dyDescent="0.25">
      <c r="A46" s="222"/>
      <c r="B46" s="260"/>
      <c r="C46" s="260"/>
      <c r="D46" s="292"/>
      <c r="E46" s="292"/>
      <c r="F46" s="292"/>
    </row>
    <row r="47" spans="1:13" x14ac:dyDescent="0.25">
      <c r="A47" s="293" t="s">
        <v>113</v>
      </c>
      <c r="B47" s="260">
        <v>2725</v>
      </c>
      <c r="C47" s="260">
        <v>2683</v>
      </c>
      <c r="D47" s="292">
        <v>2698</v>
      </c>
      <c r="E47" s="292">
        <v>2763</v>
      </c>
      <c r="F47" s="292">
        <v>2820</v>
      </c>
    </row>
    <row r="48" spans="1:13" x14ac:dyDescent="0.25">
      <c r="A48" s="222"/>
      <c r="B48" s="260"/>
      <c r="C48" s="260"/>
      <c r="D48" s="292"/>
      <c r="E48" s="292"/>
      <c r="F48" s="292"/>
    </row>
    <row r="49" spans="1:6" ht="15.75" thickBot="1" x14ac:dyDescent="0.3">
      <c r="A49" s="291" t="s">
        <v>112</v>
      </c>
      <c r="B49" s="290">
        <v>674</v>
      </c>
      <c r="C49" s="290">
        <v>785</v>
      </c>
      <c r="D49" s="289">
        <v>702</v>
      </c>
      <c r="E49" s="289">
        <v>342</v>
      </c>
      <c r="F49" s="289">
        <v>412</v>
      </c>
    </row>
  </sheetData>
  <mergeCells count="4">
    <mergeCell ref="A2:I2"/>
    <mergeCell ref="H3:I3"/>
    <mergeCell ref="A20:F20"/>
    <mergeCell ref="A37:F37"/>
  </mergeCells>
  <printOptions horizontalCentered="1" verticalCentered="1"/>
  <pageMargins left="0.75" right="0.75" top="1" bottom="1" header="0.5" footer="0.5"/>
  <pageSetup scale="65" orientation="portrait" horizontalDpi="300" verticalDpi="300" r:id="rId1"/>
  <headerFooter alignWithMargins="0">
    <oddFooter>&amp;C-4-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Census</vt:lpstr>
      <vt:lpstr>GYCF &amp; Security</vt:lpstr>
      <vt:lpstr>Adms &amp; Rel</vt:lpstr>
      <vt:lpstr>'GYCF &amp; Security'!Print_Area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O'Dea, Deborah [DOC]</dc:creator>
  <cp:lastModifiedBy>O'Dea, Deborah [DOC]</cp:lastModifiedBy>
  <dcterms:created xsi:type="dcterms:W3CDTF">2026-04-30T15:49:22Z</dcterms:created>
  <dcterms:modified xsi:type="dcterms:W3CDTF">2026-05-14T19:00:29Z</dcterms:modified>
</cp:coreProperties>
</file>