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bra\PAPU\Monthly Reports-IP Adm and Releases\Updated Monthly Reports\"/>
    </mc:Choice>
  </mc:AlternateContent>
  <xr:revisionPtr revIDLastSave="0" documentId="13_ncr:1_{76B02E57-2BD2-4342-BFA7-37FB9E578CB0}" xr6:coauthVersionLast="36" xr6:coauthVersionMax="36" xr10:uidLastSave="{00000000-0000-0000-0000-000000000000}"/>
  <bookViews>
    <workbookView xWindow="0" yWindow="0" windowWidth="21570" windowHeight="7980" xr2:uid="{DFADB41F-E1E2-4A04-B67C-6B7691F083F7}"/>
  </bookViews>
  <sheets>
    <sheet name="Summary" sheetId="5" r:id="rId1"/>
    <sheet name="Census" sheetId="2" r:id="rId2"/>
    <sheet name="GYCF &amp; Security" sheetId="3" r:id="rId3"/>
    <sheet name="Adms &amp; Rel" sheetId="4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3" l="1"/>
  <c r="L5" i="3"/>
  <c r="K5" i="3"/>
  <c r="M34" i="3"/>
  <c r="M33" i="3"/>
  <c r="M31" i="3"/>
  <c r="M30" i="3"/>
  <c r="M29" i="3"/>
  <c r="M27" i="3" s="1"/>
  <c r="L27" i="3"/>
  <c r="J27" i="3" l="1"/>
  <c r="K27" i="3"/>
  <c r="E27" i="4"/>
  <c r="D27" i="4"/>
  <c r="D25" i="4" s="1"/>
  <c r="C27" i="4"/>
  <c r="C25" i="4" s="1"/>
  <c r="B27" i="4"/>
  <c r="E25" i="4"/>
  <c r="B25" i="4"/>
  <c r="M7" i="2" l="1"/>
  <c r="H34" i="3"/>
  <c r="H31" i="3" l="1"/>
  <c r="H33" i="3"/>
  <c r="G34" i="3"/>
  <c r="G33" i="3"/>
  <c r="G32" i="3"/>
  <c r="G31" i="3"/>
  <c r="G30" i="3"/>
  <c r="G29" i="3"/>
  <c r="E33" i="3"/>
  <c r="F27" i="3"/>
  <c r="E34" i="3"/>
  <c r="E32" i="3"/>
  <c r="E31" i="3"/>
  <c r="E30" i="3"/>
  <c r="E29" i="3"/>
  <c r="G27" i="3" l="1"/>
  <c r="E27" i="3"/>
  <c r="M55" i="2" l="1"/>
  <c r="M47" i="2"/>
  <c r="M41" i="2"/>
  <c r="M37" i="2"/>
  <c r="M28" i="2"/>
  <c r="M23" i="2"/>
  <c r="M11" i="2"/>
  <c r="G7" i="2"/>
  <c r="G11" i="2"/>
  <c r="H7" i="2" l="1"/>
  <c r="H47" i="2"/>
  <c r="H41" i="2"/>
  <c r="H28" i="2"/>
  <c r="H55" i="2"/>
  <c r="H23" i="2"/>
  <c r="I21" i="2"/>
  <c r="F5" i="3"/>
  <c r="E5" i="3"/>
  <c r="C5" i="3"/>
  <c r="F8" i="4"/>
  <c r="F6" i="4" s="1"/>
  <c r="E8" i="4"/>
  <c r="E6" i="4" s="1"/>
  <c r="H11" i="2"/>
  <c r="F55" i="2"/>
  <c r="E55" i="2"/>
  <c r="D55" i="2"/>
  <c r="F47" i="2"/>
  <c r="E47" i="2"/>
  <c r="D47" i="2"/>
  <c r="F41" i="2"/>
  <c r="E41" i="2"/>
  <c r="D41" i="2"/>
  <c r="F37" i="2"/>
  <c r="E37" i="2"/>
  <c r="D37" i="2"/>
  <c r="F28" i="2"/>
  <c r="E28" i="2"/>
  <c r="D28" i="2"/>
  <c r="F23" i="2"/>
  <c r="E23" i="2"/>
  <c r="D23" i="2"/>
  <c r="D7" i="2" s="1"/>
  <c r="D5" i="2" s="1"/>
  <c r="F11" i="2"/>
  <c r="F7" i="2" s="1"/>
  <c r="F5" i="2" s="1"/>
  <c r="E11" i="2"/>
  <c r="E7" i="2" s="1"/>
  <c r="E5" i="2" s="1"/>
  <c r="D11" i="2"/>
  <c r="E14" i="5"/>
  <c r="G14" i="5"/>
  <c r="E16" i="5"/>
  <c r="E23" i="5"/>
  <c r="G23" i="5"/>
  <c r="E30" i="5"/>
  <c r="G30" i="5"/>
  <c r="E31" i="5"/>
  <c r="G31" i="5"/>
  <c r="E33" i="5"/>
  <c r="G33" i="5"/>
  <c r="E34" i="5"/>
  <c r="G34" i="5"/>
  <c r="I4" i="4"/>
  <c r="H23" i="5" s="1"/>
  <c r="I23" i="5" s="1"/>
  <c r="G8" i="4"/>
  <c r="G6" i="4" s="1"/>
  <c r="G35" i="5" s="1"/>
  <c r="H8" i="4"/>
  <c r="E32" i="5" s="1"/>
  <c r="I9" i="4"/>
  <c r="H30" i="5" s="1"/>
  <c r="I30" i="5" s="1"/>
  <c r="I10" i="4"/>
  <c r="H31" i="5" s="1"/>
  <c r="I31" i="5" s="1"/>
  <c r="I12" i="4"/>
  <c r="H33" i="5" s="1"/>
  <c r="I33" i="5" s="1"/>
  <c r="I14" i="4"/>
  <c r="H34" i="5" s="1"/>
  <c r="I34" i="5" s="1"/>
  <c r="F27" i="4"/>
  <c r="F25" i="4" s="1"/>
  <c r="B44" i="4"/>
  <c r="B42" i="4" s="1"/>
  <c r="C44" i="4"/>
  <c r="C42" i="4" s="1"/>
  <c r="D44" i="4"/>
  <c r="D42" i="4" s="1"/>
  <c r="E44" i="4"/>
  <c r="F44" i="4"/>
  <c r="F42" i="4" s="1"/>
  <c r="G5" i="3"/>
  <c r="H5" i="3"/>
  <c r="M5" i="3"/>
  <c r="I7" i="3"/>
  <c r="I8" i="3"/>
  <c r="I29" i="3"/>
  <c r="H29" i="3"/>
  <c r="I32" i="3"/>
  <c r="I33" i="3"/>
  <c r="I34" i="3"/>
  <c r="I6" i="2"/>
  <c r="H14" i="5" s="1"/>
  <c r="I14" i="5" s="1"/>
  <c r="I9" i="2"/>
  <c r="I11" i="2"/>
  <c r="I12" i="2"/>
  <c r="I14" i="2"/>
  <c r="G23" i="2"/>
  <c r="I24" i="2"/>
  <c r="I25" i="2"/>
  <c r="G28" i="2"/>
  <c r="I29" i="2"/>
  <c r="I31" i="2"/>
  <c r="I33" i="2"/>
  <c r="G37" i="2"/>
  <c r="I37" i="2" s="1"/>
  <c r="G41" i="2"/>
  <c r="I41" i="2" s="1"/>
  <c r="I42" i="2"/>
  <c r="I43" i="2"/>
  <c r="G47" i="2"/>
  <c r="I48" i="2"/>
  <c r="I52" i="2"/>
  <c r="G55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G32" i="5" l="1"/>
  <c r="M5" i="2"/>
  <c r="I23" i="2"/>
  <c r="I28" i="2"/>
  <c r="G15" i="5"/>
  <c r="I55" i="2"/>
  <c r="I8" i="4"/>
  <c r="H32" i="5" s="1"/>
  <c r="I32" i="5" s="1"/>
  <c r="I5" i="3"/>
  <c r="H16" i="5" s="1"/>
  <c r="I16" i="5" s="1"/>
  <c r="H30" i="3"/>
  <c r="I30" i="3" s="1"/>
  <c r="G16" i="5"/>
  <c r="I31" i="3"/>
  <c r="H6" i="4"/>
  <c r="E35" i="5" s="1"/>
  <c r="G5" i="2" l="1"/>
  <c r="G13" i="5" s="1"/>
  <c r="H27" i="3"/>
  <c r="I27" i="3" s="1"/>
  <c r="I47" i="2"/>
  <c r="I6" i="4"/>
  <c r="H35" i="5" s="1"/>
  <c r="I35" i="5" s="1"/>
  <c r="H5" i="2" l="1"/>
  <c r="E15" i="5"/>
  <c r="I7" i="2"/>
  <c r="H15" i="5" s="1"/>
  <c r="I15" i="5" s="1"/>
  <c r="E13" i="5" l="1"/>
  <c r="I5" i="2"/>
  <c r="H13" i="5" s="1"/>
  <c r="I13" i="5" s="1"/>
</calcChain>
</file>

<file path=xl/sharedStrings.xml><?xml version="1.0" encoding="utf-8"?>
<sst xmlns="http://schemas.openxmlformats.org/spreadsheetml/2006/main" count="175" uniqueCount="133">
  <si>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</si>
  <si>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</si>
  <si>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</si>
  <si>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</si>
  <si>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</si>
  <si>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</si>
  <si>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</si>
  <si>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</si>
  <si>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</si>
  <si>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</si>
  <si>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</si>
  <si>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</si>
  <si>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</si>
  <si>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</si>
  <si>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</si>
  <si>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</si>
  <si>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</si>
  <si>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</si>
  <si>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</si>
  <si>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</si>
  <si>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</si>
  <si>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</si>
  <si>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</si>
  <si>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</si>
  <si>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</si>
  <si>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</si>
  <si>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</si>
  <si>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</si>
  <si>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</si>
  <si>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</si>
  <si>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</si>
  <si>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</si>
  <si>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</si>
  <si>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</si>
  <si>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</si>
  <si>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</si>
  <si>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</si>
  <si>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</si>
  <si>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</si>
  <si>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</si>
  <si>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</si>
  <si>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</si>
  <si>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</si>
  <si>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</si>
  <si>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</si>
  <si>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</si>
  <si>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</si>
  <si>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</si>
  <si>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</si>
  <si>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</si>
  <si>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May</t>
  </si>
  <si>
    <t>Apr</t>
  </si>
  <si>
    <t>Mar</t>
  </si>
  <si>
    <t>Feb</t>
  </si>
  <si>
    <t>Jan</t>
  </si>
  <si>
    <t>By Fiscal Year - (06/30/XX)</t>
  </si>
  <si>
    <t>By Percent Change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</si>
  <si>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</si>
  <si>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</si>
  <si>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</si>
  <si>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</si>
  <si>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</si>
  <si>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</si>
  <si>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</si>
  <si>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</si>
  <si>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</si>
  <si>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</si>
  <si>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</si>
  <si>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</si>
  <si>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</si>
  <si>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</si>
  <si>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</si>
  <si>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</si>
  <si>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</si>
  <si>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</si>
  <si>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</si>
  <si>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</si>
  <si>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</si>
  <si>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</si>
  <si>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</si>
  <si>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</si>
  <si>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</si>
  <si>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</si>
  <si>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(2020 - 2024)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</si>
  <si>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</si>
  <si>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</si>
  <si>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</si>
  <si>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</si>
  <si>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</si>
  <si>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</si>
  <si>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</si>
  <si>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</si>
  <si>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Office of Compliance and Stratigic Planning</t>
  </si>
  <si>
    <t xml:space="preserve">    during three years.</t>
  </si>
  <si>
    <t xml:space="preserve">    (NERA). However, IP's released under NERA are supervised by parole: first degree offenses during five years; second degree offenses</t>
  </si>
  <si>
    <t xml:space="preserve">d/  DISCHARGE AT MAX includes IP's released upon expiration of maximum sentence and IP's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</si>
  <si>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</si>
  <si>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IP's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</si>
  <si>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</si>
  <si>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</si>
  <si>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</si>
  <si>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</si>
  <si>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IP's.  Past counts for major institutions may include the count for units that are no longer open.  Housing security</t>
  </si>
  <si>
    <t xml:space="preserve">     is the total of state IP's housed in the prison complex, youth facility and in county jails. State offenders in county facilities included in this    </t>
  </si>
  <si>
    <t>a/  INCARCERATED PERSONS (IP's)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</si>
  <si>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</si>
  <si>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</si>
  <si>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</si>
  <si>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</si>
  <si>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</si>
  <si>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</si>
  <si>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</si>
  <si>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</si>
  <si>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</si>
  <si>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</si>
  <si>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</si>
  <si>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</si>
  <si>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</si>
  <si>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</si>
  <si>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</si>
  <si>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</si>
  <si>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</si>
  <si>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</si>
  <si>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Jun</t>
  </si>
  <si>
    <t>June 2024</t>
  </si>
  <si>
    <t>June 2024 % Change</t>
  </si>
  <si>
    <t>By Month 2025</t>
  </si>
  <si>
    <t>ADMISSIONS AND RELEASES BY MONTH 2025</t>
  </si>
  <si>
    <t>Data reflects counts of Admissions and Releases as of June 30, 2025</t>
  </si>
  <si>
    <t>RELEASES DURING JUNE</t>
  </si>
  <si>
    <t>ADMISSIONS DURING JUNE</t>
  </si>
  <si>
    <t>INCARCERATED PERSONS COUNTS ON JUNE 30TH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</si>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</sst>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Helv"/>
    </font>
    <font>
      <sz val="9"/>
      <name val="Helv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b/>
      <sz val="10"/>
      <name val="Helv"/>
    </font>
    <font>
      <b/>
      <sz val="8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8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/>
    <xf numFmtId="0" fontId="2" fillId="0" borderId="1" xfId="1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9" fontId="3" fillId="3" borderId="2" xfId="2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4" borderId="7" xfId="1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9" fontId="3" fillId="0" borderId="8" xfId="2" applyFont="1" applyFill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3" fillId="5" borderId="8" xfId="1" applyFont="1" applyFill="1" applyBorder="1" applyAlignment="1">
      <alignment horizontal="center"/>
    </xf>
    <xf numFmtId="0" fontId="3" fillId="5" borderId="11" xfId="1" applyFont="1" applyFill="1" applyBorder="1" applyAlignment="1">
      <alignment horizontal="center"/>
    </xf>
    <xf numFmtId="0" fontId="3" fillId="5" borderId="0" xfId="1" applyFont="1" applyFill="1" applyBorder="1" applyAlignment="1">
      <alignment horizontal="center"/>
    </xf>
    <xf numFmtId="0" fontId="3" fillId="5" borderId="9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12" xfId="1" applyFont="1" applyBorder="1"/>
    <xf numFmtId="0" fontId="3" fillId="0" borderId="10" xfId="1" applyFont="1" applyBorder="1" applyAlignment="1">
      <alignment horizontal="center"/>
    </xf>
    <xf numFmtId="0" fontId="3" fillId="5" borderId="8" xfId="0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9" fontId="3" fillId="0" borderId="8" xfId="2" applyFont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9" fontId="3" fillId="0" borderId="13" xfId="2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9" fontId="3" fillId="3" borderId="8" xfId="2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9" fontId="4" fillId="6" borderId="8" xfId="2" applyFont="1" applyFill="1" applyBorder="1" applyAlignment="1">
      <alignment horizontal="center"/>
    </xf>
    <xf numFmtId="0" fontId="4" fillId="6" borderId="10" xfId="1" applyFont="1" applyFill="1" applyBorder="1" applyAlignment="1">
      <alignment horizontal="center"/>
    </xf>
    <xf numFmtId="0" fontId="4" fillId="6" borderId="14" xfId="1" applyFont="1" applyFill="1" applyBorder="1" applyAlignment="1">
      <alignment horizontal="center"/>
    </xf>
    <xf numFmtId="0" fontId="4" fillId="6" borderId="8" xfId="1" applyFont="1" applyFill="1" applyBorder="1" applyAlignment="1">
      <alignment horizontal="center"/>
    </xf>
    <xf numFmtId="0" fontId="4" fillId="6" borderId="9" xfId="1" applyFont="1" applyFill="1" applyBorder="1" applyAlignment="1">
      <alignment horizontal="center"/>
    </xf>
    <xf numFmtId="0" fontId="4" fillId="4" borderId="7" xfId="1" applyFont="1" applyFill="1" applyBorder="1"/>
    <xf numFmtId="0" fontId="3" fillId="0" borderId="4" xfId="1" applyFont="1" applyBorder="1"/>
    <xf numFmtId="9" fontId="3" fillId="0" borderId="11" xfId="2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10" xfId="1" applyFont="1" applyBorder="1"/>
    <xf numFmtId="0" fontId="3" fillId="5" borderId="12" xfId="1" applyFont="1" applyFill="1" applyBorder="1"/>
    <xf numFmtId="0" fontId="3" fillId="0" borderId="11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0" borderId="12" xfId="1" applyFont="1" applyBorder="1"/>
    <xf numFmtId="9" fontId="3" fillId="0" borderId="11" xfId="2" applyFont="1" applyFill="1" applyBorder="1" applyAlignment="1">
      <alignment horizontal="center"/>
    </xf>
    <xf numFmtId="0" fontId="3" fillId="0" borderId="12" xfId="1" applyFont="1" applyFill="1" applyBorder="1"/>
    <xf numFmtId="9" fontId="4" fillId="6" borderId="11" xfId="2" applyFont="1" applyFill="1" applyBorder="1" applyAlignment="1">
      <alignment horizontal="center"/>
    </xf>
    <xf numFmtId="0" fontId="4" fillId="6" borderId="15" xfId="1" applyFont="1" applyFill="1" applyBorder="1" applyAlignment="1">
      <alignment horizontal="center"/>
    </xf>
    <xf numFmtId="0" fontId="4" fillId="6" borderId="0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9" fontId="3" fillId="5" borderId="8" xfId="2" applyFont="1" applyFill="1" applyBorder="1" applyAlignment="1">
      <alignment horizontal="center"/>
    </xf>
    <xf numFmtId="0" fontId="3" fillId="5" borderId="10" xfId="1" applyFont="1" applyFill="1" applyBorder="1" applyAlignment="1">
      <alignment horizontal="center"/>
    </xf>
    <xf numFmtId="0" fontId="2" fillId="5" borderId="0" xfId="1" applyFont="1" applyFill="1"/>
    <xf numFmtId="0" fontId="3" fillId="0" borderId="15" xfId="1" applyFont="1" applyFill="1" applyBorder="1" applyAlignment="1">
      <alignment horizontal="center"/>
    </xf>
    <xf numFmtId="0" fontId="4" fillId="6" borderId="11" xfId="1" applyFont="1" applyFill="1" applyBorder="1" applyAlignment="1">
      <alignment horizontal="center"/>
    </xf>
    <xf numFmtId="0" fontId="4" fillId="8" borderId="7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0" borderId="12" xfId="1" applyFont="1" applyBorder="1"/>
    <xf numFmtId="0" fontId="4" fillId="6" borderId="13" xfId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4" fillId="0" borderId="12" xfId="1" applyFont="1" applyFill="1" applyBorder="1"/>
    <xf numFmtId="0" fontId="2" fillId="0" borderId="0" xfId="1" applyFont="1" applyAlignment="1">
      <alignment horizontal="left"/>
    </xf>
    <xf numFmtId="0" fontId="4" fillId="4" borderId="16" xfId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3" fillId="0" borderId="16" xfId="1" applyFont="1" applyBorder="1"/>
    <xf numFmtId="0" fontId="2" fillId="0" borderId="0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3" fillId="5" borderId="17" xfId="1" applyFont="1" applyFill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9" fontId="4" fillId="5" borderId="2" xfId="2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0" borderId="18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0" fillId="0" borderId="0" xfId="0" applyBorder="1"/>
    <xf numFmtId="9" fontId="4" fillId="5" borderId="8" xfId="2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center"/>
    </xf>
    <xf numFmtId="0" fontId="4" fillId="0" borderId="21" xfId="1" applyFont="1" applyBorder="1" applyAlignment="1">
      <alignment horizontal="center" wrapText="1"/>
    </xf>
    <xf numFmtId="0" fontId="4" fillId="0" borderId="23" xfId="0" applyFont="1" applyFill="1" applyBorder="1" applyAlignment="1">
      <alignment horizontal="center"/>
    </xf>
    <xf numFmtId="0" fontId="4" fillId="0" borderId="14" xfId="1" applyFont="1" applyFill="1" applyBorder="1" applyAlignment="1">
      <alignment horizontal="center"/>
    </xf>
    <xf numFmtId="0" fontId="4" fillId="0" borderId="23" xfId="1" applyFont="1" applyFill="1" applyBorder="1" applyAlignment="1">
      <alignment horizontal="center"/>
    </xf>
    <xf numFmtId="0" fontId="4" fillId="0" borderId="24" xfId="1" applyFont="1" applyFill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4" fillId="6" borderId="26" xfId="1" applyFont="1" applyFill="1" applyBorder="1" applyAlignment="1">
      <alignment horizontal="center"/>
    </xf>
    <xf numFmtId="0" fontId="4" fillId="6" borderId="27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9" borderId="0" xfId="1" applyFont="1" applyFill="1" applyAlignment="1">
      <alignment horizontal="center"/>
    </xf>
    <xf numFmtId="0" fontId="6" fillId="9" borderId="0" xfId="1" applyFont="1" applyFill="1"/>
    <xf numFmtId="0" fontId="6" fillId="9" borderId="14" xfId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9" fontId="6" fillId="0" borderId="2" xfId="2" applyFont="1" applyBorder="1" applyAlignment="1">
      <alignment horizontal="center"/>
    </xf>
    <xf numFmtId="0" fontId="6" fillId="9" borderId="4" xfId="1" applyFont="1" applyFill="1" applyBorder="1" applyAlignment="1">
      <alignment horizontal="center"/>
    </xf>
    <xf numFmtId="0" fontId="6" fillId="5" borderId="18" xfId="1" applyFont="1" applyFill="1" applyBorder="1" applyAlignment="1">
      <alignment horizontal="center"/>
    </xf>
    <xf numFmtId="0" fontId="6" fillId="9" borderId="18" xfId="1" applyFont="1" applyFill="1" applyBorder="1" applyAlignment="1">
      <alignment horizontal="center"/>
    </xf>
    <xf numFmtId="0" fontId="6" fillId="9" borderId="4" xfId="1" applyFont="1" applyFill="1" applyBorder="1"/>
    <xf numFmtId="0" fontId="6" fillId="9" borderId="8" xfId="0" applyFont="1" applyFill="1" applyBorder="1" applyAlignment="1">
      <alignment horizontal="center"/>
    </xf>
    <xf numFmtId="0" fontId="6" fillId="9" borderId="14" xfId="0" applyFont="1" applyFill="1" applyBorder="1" applyAlignment="1">
      <alignment horizontal="center"/>
    </xf>
    <xf numFmtId="0" fontId="6" fillId="9" borderId="10" xfId="0" applyFont="1" applyFill="1" applyBorder="1" applyAlignment="1">
      <alignment horizontal="center"/>
    </xf>
    <xf numFmtId="9" fontId="6" fillId="9" borderId="8" xfId="2" applyFont="1" applyFill="1" applyBorder="1" applyAlignment="1">
      <alignment horizontal="center"/>
    </xf>
    <xf numFmtId="0" fontId="6" fillId="9" borderId="10" xfId="1" applyFont="1" applyFill="1" applyBorder="1" applyAlignment="1">
      <alignment horizontal="center"/>
    </xf>
    <xf numFmtId="0" fontId="6" fillId="5" borderId="9" xfId="1" applyFont="1" applyFill="1" applyBorder="1" applyAlignment="1">
      <alignment horizontal="center"/>
    </xf>
    <xf numFmtId="0" fontId="6" fillId="9" borderId="9" xfId="1" applyFont="1" applyFill="1" applyBorder="1" applyAlignment="1">
      <alignment horizontal="center"/>
    </xf>
    <xf numFmtId="0" fontId="6" fillId="9" borderId="10" xfId="1" applyFont="1" applyFill="1" applyBorder="1"/>
    <xf numFmtId="0" fontId="6" fillId="0" borderId="8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left"/>
    </xf>
    <xf numFmtId="0" fontId="6" fillId="9" borderId="9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left"/>
    </xf>
    <xf numFmtId="0" fontId="6" fillId="9" borderId="8" xfId="1" applyFont="1" applyFill="1" applyBorder="1" applyAlignment="1">
      <alignment horizontal="center"/>
    </xf>
    <xf numFmtId="0" fontId="6" fillId="5" borderId="13" xfId="1" applyFont="1" applyFill="1" applyBorder="1" applyAlignment="1">
      <alignment horizontal="center"/>
    </xf>
    <xf numFmtId="0" fontId="6" fillId="0" borderId="0" xfId="1" applyFont="1" applyBorder="1"/>
    <xf numFmtId="0" fontId="7" fillId="9" borderId="9" xfId="0" applyFont="1" applyFill="1" applyBorder="1" applyAlignment="1">
      <alignment horizontal="center"/>
    </xf>
    <xf numFmtId="0" fontId="7" fillId="9" borderId="14" xfId="0" applyFont="1" applyFill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/>
    </xf>
    <xf numFmtId="0" fontId="7" fillId="5" borderId="10" xfId="1" applyFont="1" applyFill="1" applyBorder="1"/>
    <xf numFmtId="0" fontId="7" fillId="9" borderId="35" xfId="0" applyFont="1" applyFill="1" applyBorder="1" applyAlignment="1">
      <alignment horizontal="left"/>
    </xf>
    <xf numFmtId="0" fontId="7" fillId="9" borderId="34" xfId="1" applyFont="1" applyFill="1" applyBorder="1" applyAlignment="1">
      <alignment horizontal="center"/>
    </xf>
    <xf numFmtId="0" fontId="7" fillId="9" borderId="36" xfId="1" applyFont="1" applyFill="1" applyBorder="1" applyAlignment="1">
      <alignment horizontal="center"/>
    </xf>
    <xf numFmtId="0" fontId="7" fillId="9" borderId="37" xfId="1" applyFont="1" applyFill="1" applyBorder="1" applyAlignment="1">
      <alignment horizontal="center"/>
    </xf>
    <xf numFmtId="0" fontId="7" fillId="9" borderId="35" xfId="1" applyFont="1" applyFill="1" applyBorder="1" applyAlignment="1">
      <alignment horizontal="center"/>
    </xf>
    <xf numFmtId="0" fontId="7" fillId="9" borderId="9" xfId="1" applyFont="1" applyFill="1" applyBorder="1" applyAlignment="1">
      <alignment horizontal="center"/>
    </xf>
    <xf numFmtId="0" fontId="7" fillId="1" borderId="38" xfId="0" applyFont="1" applyFill="1" applyBorder="1" applyAlignment="1">
      <alignment horizontal="center"/>
    </xf>
    <xf numFmtId="0" fontId="7" fillId="1" borderId="39" xfId="0" applyFont="1" applyFill="1" applyBorder="1" applyAlignment="1">
      <alignment horizontal="center"/>
    </xf>
    <xf numFmtId="0" fontId="7" fillId="1" borderId="40" xfId="0" applyFont="1" applyFill="1" applyBorder="1" applyAlignment="1">
      <alignment horizontal="center"/>
    </xf>
    <xf numFmtId="0" fontId="7" fillId="1" borderId="42" xfId="1" applyFont="1" applyFill="1" applyBorder="1" applyAlignment="1">
      <alignment horizontal="center"/>
    </xf>
    <xf numFmtId="0" fontId="7" fillId="1" borderId="39" xfId="1" applyFont="1" applyFill="1" applyBorder="1" applyAlignment="1">
      <alignment horizontal="center"/>
    </xf>
    <xf numFmtId="0" fontId="6" fillId="10" borderId="43" xfId="1" applyFont="1" applyFill="1" applyBorder="1"/>
    <xf numFmtId="0" fontId="6" fillId="10" borderId="45" xfId="1" applyFont="1" applyFill="1" applyBorder="1"/>
    <xf numFmtId="0" fontId="6" fillId="9" borderId="0" xfId="1" applyFont="1" applyFill="1" applyBorder="1" applyAlignment="1">
      <alignment horizontal="center"/>
    </xf>
    <xf numFmtId="9" fontId="6" fillId="0" borderId="0" xfId="2" applyFont="1" applyBorder="1" applyAlignment="1">
      <alignment horizontal="center"/>
    </xf>
    <xf numFmtId="0" fontId="6" fillId="9" borderId="46" xfId="0" applyFont="1" applyFill="1" applyBorder="1" applyAlignment="1">
      <alignment horizontal="left"/>
    </xf>
    <xf numFmtId="0" fontId="6" fillId="9" borderId="47" xfId="0" applyFont="1" applyFill="1" applyBorder="1" applyAlignment="1">
      <alignment horizontal="left"/>
    </xf>
    <xf numFmtId="9" fontId="6" fillId="9" borderId="48" xfId="2" applyFont="1" applyFill="1" applyBorder="1" applyAlignment="1">
      <alignment horizontal="center"/>
    </xf>
    <xf numFmtId="0" fontId="6" fillId="9" borderId="49" xfId="1" applyFont="1" applyFill="1" applyBorder="1" applyAlignment="1">
      <alignment horizontal="center"/>
    </xf>
    <xf numFmtId="0" fontId="6" fillId="9" borderId="50" xfId="1" applyFont="1" applyFill="1" applyBorder="1" applyAlignment="1">
      <alignment horizontal="center"/>
    </xf>
    <xf numFmtId="0" fontId="6" fillId="9" borderId="47" xfId="1" applyFont="1" applyFill="1" applyBorder="1" applyAlignment="1">
      <alignment horizontal="center"/>
    </xf>
    <xf numFmtId="0" fontId="6" fillId="9" borderId="29" xfId="1" applyFont="1" applyFill="1" applyBorder="1"/>
    <xf numFmtId="0" fontId="6" fillId="9" borderId="11" xfId="1" applyFont="1" applyFill="1" applyBorder="1" applyAlignment="1">
      <alignment horizontal="center"/>
    </xf>
    <xf numFmtId="0" fontId="6" fillId="9" borderId="15" xfId="1" applyFont="1" applyFill="1" applyBorder="1"/>
    <xf numFmtId="0" fontId="7" fillId="9" borderId="15" xfId="1" applyFont="1" applyFill="1" applyBorder="1"/>
    <xf numFmtId="0" fontId="6" fillId="5" borderId="11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5" borderId="14" xfId="1" applyFont="1" applyFill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5" borderId="51" xfId="1" applyFont="1" applyFill="1" applyBorder="1" applyAlignment="1">
      <alignment horizontal="center"/>
    </xf>
    <xf numFmtId="0" fontId="6" fillId="9" borderId="52" xfId="1" applyFont="1" applyFill="1" applyBorder="1"/>
    <xf numFmtId="0" fontId="6" fillId="0" borderId="53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9" fontId="6" fillId="0" borderId="53" xfId="2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0" fontId="6" fillId="0" borderId="55" xfId="1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5" borderId="39" xfId="1" applyFont="1" applyFill="1" applyBorder="1" applyAlignment="1">
      <alignment horizontal="center"/>
    </xf>
    <xf numFmtId="0" fontId="6" fillId="9" borderId="39" xfId="1" applyFont="1" applyFill="1" applyBorder="1" applyAlignment="1">
      <alignment horizontal="center"/>
    </xf>
    <xf numFmtId="0" fontId="6" fillId="0" borderId="39" xfId="1" applyFont="1" applyFill="1" applyBorder="1" applyAlignment="1">
      <alignment horizontal="center"/>
    </xf>
    <xf numFmtId="0" fontId="7" fillId="0" borderId="25" xfId="1" applyFont="1" applyBorder="1"/>
    <xf numFmtId="0" fontId="7" fillId="10" borderId="38" xfId="0" applyFont="1" applyFill="1" applyBorder="1" applyAlignment="1">
      <alignment horizontal="center"/>
    </xf>
    <xf numFmtId="0" fontId="7" fillId="10" borderId="39" xfId="0" applyFont="1" applyFill="1" applyBorder="1" applyAlignment="1">
      <alignment horizontal="center"/>
    </xf>
    <xf numFmtId="0" fontId="6" fillId="10" borderId="25" xfId="1" applyFont="1" applyFill="1" applyBorder="1"/>
    <xf numFmtId="0" fontId="6" fillId="10" borderId="33" xfId="1" applyFont="1" applyFill="1" applyBorder="1"/>
    <xf numFmtId="0" fontId="6" fillId="5" borderId="2" xfId="0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7" fillId="9" borderId="10" xfId="1" applyFont="1" applyFill="1" applyBorder="1" applyAlignment="1">
      <alignment horizontal="center"/>
    </xf>
    <xf numFmtId="0" fontId="6" fillId="5" borderId="0" xfId="1" applyFont="1" applyFill="1"/>
    <xf numFmtId="0" fontId="6" fillId="0" borderId="0" xfId="1" applyFont="1" applyFill="1"/>
    <xf numFmtId="0" fontId="6" fillId="5" borderId="34" xfId="0" applyFont="1" applyFill="1" applyBorder="1" applyAlignment="1">
      <alignment horizontal="center"/>
    </xf>
    <xf numFmtId="0" fontId="6" fillId="9" borderId="35" xfId="1" applyFont="1" applyFill="1" applyBorder="1" applyAlignment="1">
      <alignment horizontal="center"/>
    </xf>
    <xf numFmtId="0" fontId="7" fillId="1" borderId="30" xfId="1" applyFont="1" applyFill="1" applyBorder="1" applyAlignment="1">
      <alignment horizontal="center"/>
    </xf>
    <xf numFmtId="0" fontId="7" fillId="1" borderId="56" xfId="1" applyFont="1" applyFill="1" applyBorder="1" applyAlignment="1">
      <alignment horizontal="center"/>
    </xf>
    <xf numFmtId="0" fontId="7" fillId="1" borderId="57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7" fillId="11" borderId="4" xfId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1" applyFont="1" applyBorder="1"/>
    <xf numFmtId="0" fontId="7" fillId="9" borderId="10" xfId="1" applyFont="1" applyFill="1" applyBorder="1" applyAlignment="1">
      <alignment horizontal="centerContinuous"/>
    </xf>
    <xf numFmtId="0" fontId="6" fillId="9" borderId="10" xfId="1" applyFont="1" applyFill="1" applyBorder="1" applyAlignment="1">
      <alignment horizontal="centerContinuous"/>
    </xf>
    <xf numFmtId="0" fontId="6" fillId="9" borderId="35" xfId="0" applyFont="1" applyFill="1" applyBorder="1" applyAlignment="1">
      <alignment horizontal="center"/>
    </xf>
    <xf numFmtId="0" fontId="6" fillId="9" borderId="36" xfId="1" applyFont="1" applyFill="1" applyBorder="1" applyAlignment="1">
      <alignment horizontal="centerContinuous"/>
    </xf>
    <xf numFmtId="0" fontId="7" fillId="1" borderId="30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6" fillId="1" borderId="45" xfId="1" applyFont="1" applyFill="1" applyBorder="1" applyAlignment="1">
      <alignment horizontal="centerContinuous"/>
    </xf>
    <xf numFmtId="0" fontId="6" fillId="9" borderId="0" xfId="1" applyFont="1" applyFill="1" applyAlignment="1">
      <alignment horizontal="centerContinuous"/>
    </xf>
    <xf numFmtId="0" fontId="7" fillId="9" borderId="0" xfId="1" applyFont="1" applyFill="1"/>
    <xf numFmtId="0" fontId="7" fillId="9" borderId="0" xfId="1" applyFont="1" applyFill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5" borderId="3" xfId="1" applyFont="1" applyFill="1" applyBorder="1" applyAlignment="1">
      <alignment horizontal="center"/>
    </xf>
    <xf numFmtId="0" fontId="6" fillId="9" borderId="3" xfId="1" applyFont="1" applyFill="1" applyBorder="1" applyAlignment="1">
      <alignment horizontal="center"/>
    </xf>
    <xf numFmtId="0" fontId="6" fillId="0" borderId="8" xfId="2" applyNumberFormat="1" applyFont="1" applyFill="1" applyBorder="1" applyAlignment="1">
      <alignment horizontal="center"/>
    </xf>
    <xf numFmtId="0" fontId="6" fillId="0" borderId="15" xfId="2" applyNumberFormat="1" applyFont="1" applyFill="1" applyBorder="1" applyAlignment="1">
      <alignment horizontal="center"/>
    </xf>
    <xf numFmtId="0" fontId="6" fillId="5" borderId="9" xfId="2" applyNumberFormat="1" applyFont="1" applyFill="1" applyBorder="1" applyAlignment="1">
      <alignment horizontal="center"/>
    </xf>
    <xf numFmtId="0" fontId="6" fillId="9" borderId="9" xfId="2" applyNumberFormat="1" applyFont="1" applyFill="1" applyBorder="1" applyAlignment="1">
      <alignment horizontal="center"/>
    </xf>
    <xf numFmtId="0" fontId="6" fillId="0" borderId="15" xfId="1" applyNumberFormat="1" applyFont="1" applyFill="1" applyBorder="1" applyAlignment="1">
      <alignment horizontal="center"/>
    </xf>
    <xf numFmtId="0" fontId="6" fillId="0" borderId="8" xfId="1" applyNumberFormat="1" applyFont="1" applyFill="1" applyBorder="1" applyAlignment="1">
      <alignment horizontal="center"/>
    </xf>
    <xf numFmtId="0" fontId="6" fillId="0" borderId="15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11" xfId="1" applyNumberFormat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9" fontId="6" fillId="5" borderId="8" xfId="2" applyFont="1" applyFill="1" applyBorder="1" applyAlignment="1">
      <alignment horizontal="center"/>
    </xf>
    <xf numFmtId="164" fontId="6" fillId="0" borderId="8" xfId="2" applyNumberFormat="1" applyFont="1" applyFill="1" applyBorder="1" applyAlignment="1">
      <alignment horizontal="center"/>
    </xf>
    <xf numFmtId="164" fontId="6" fillId="0" borderId="11" xfId="2" applyNumberFormat="1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center"/>
    </xf>
    <xf numFmtId="164" fontId="6" fillId="0" borderId="9" xfId="2" applyNumberFormat="1" applyFont="1" applyFill="1" applyBorder="1" applyAlignment="1">
      <alignment horizontal="center"/>
    </xf>
    <xf numFmtId="0" fontId="7" fillId="1" borderId="59" xfId="1" applyFont="1" applyFill="1" applyBorder="1" applyAlignment="1">
      <alignment horizontal="center"/>
    </xf>
    <xf numFmtId="0" fontId="7" fillId="1" borderId="60" xfId="1" applyFont="1" applyFill="1" applyBorder="1" applyAlignment="1">
      <alignment horizontal="center"/>
    </xf>
    <xf numFmtId="0" fontId="7" fillId="1" borderId="31" xfId="1" applyFont="1" applyFill="1" applyBorder="1" applyAlignment="1">
      <alignment horizontal="center"/>
    </xf>
    <xf numFmtId="0" fontId="1" fillId="0" borderId="0" xfId="1"/>
    <xf numFmtId="164" fontId="8" fillId="9" borderId="64" xfId="1" applyNumberFormat="1" applyFont="1" applyFill="1" applyBorder="1" applyAlignment="1" applyProtection="1">
      <alignment horizontal="centerContinuous"/>
    </xf>
    <xf numFmtId="164" fontId="8" fillId="9" borderId="0" xfId="1" applyNumberFormat="1" applyFont="1" applyFill="1" applyBorder="1" applyAlignment="1" applyProtection="1">
      <alignment horizontal="centerContinuous"/>
    </xf>
    <xf numFmtId="164" fontId="3" fillId="9" borderId="65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9" borderId="64" xfId="1" applyNumberFormat="1" applyFont="1" applyFill="1" applyBorder="1" applyProtection="1"/>
    <xf numFmtId="164" fontId="3" fillId="9" borderId="0" xfId="1" applyNumberFormat="1" applyFont="1" applyFill="1" applyBorder="1" applyProtection="1"/>
    <xf numFmtId="164" fontId="3" fillId="9" borderId="65" xfId="1" applyNumberFormat="1" applyFont="1" applyFill="1" applyBorder="1" applyProtection="1"/>
    <xf numFmtId="164" fontId="8" fillId="9" borderId="64" xfId="1" applyNumberFormat="1" applyFont="1" applyFill="1" applyBorder="1" applyProtection="1"/>
    <xf numFmtId="164" fontId="9" fillId="9" borderId="0" xfId="1" applyNumberFormat="1" applyFont="1" applyFill="1" applyBorder="1" applyProtection="1"/>
    <xf numFmtId="37" fontId="3" fillId="9" borderId="0" xfId="1" applyNumberFormat="1" applyFont="1" applyFill="1" applyBorder="1" applyProtection="1"/>
    <xf numFmtId="164" fontId="3" fillId="9" borderId="0" xfId="1" applyNumberFormat="1" applyFont="1" applyFill="1" applyBorder="1" applyAlignment="1" applyProtection="1">
      <alignment horizontal="left"/>
    </xf>
    <xf numFmtId="164" fontId="8" fillId="9" borderId="65" xfId="1" applyNumberFormat="1" applyFont="1" applyFill="1" applyBorder="1" applyProtection="1"/>
    <xf numFmtId="164" fontId="8" fillId="9" borderId="64" xfId="1" applyNumberFormat="1" applyFont="1" applyFill="1" applyBorder="1" applyAlignment="1" applyProtection="1"/>
    <xf numFmtId="164" fontId="9" fillId="9" borderId="0" xfId="1" applyNumberFormat="1" applyFont="1" applyFill="1" applyBorder="1" applyAlignment="1" applyProtection="1"/>
    <xf numFmtId="164" fontId="3" fillId="9" borderId="0" xfId="1" applyNumberFormat="1" applyFont="1" applyFill="1" applyBorder="1" applyAlignment="1" applyProtection="1"/>
    <xf numFmtId="37" fontId="3" fillId="9" borderId="0" xfId="1" applyNumberFormat="1" applyFont="1" applyFill="1" applyBorder="1" applyAlignment="1" applyProtection="1"/>
    <xf numFmtId="164" fontId="8" fillId="9" borderId="0" xfId="1" applyNumberFormat="1" applyFont="1" applyFill="1" applyBorder="1" applyProtection="1"/>
    <xf numFmtId="37" fontId="8" fillId="9" borderId="0" xfId="1" applyNumberFormat="1" applyFont="1" applyFill="1" applyBorder="1" applyProtection="1"/>
    <xf numFmtId="37" fontId="8" fillId="9" borderId="0" xfId="1" applyNumberFormat="1" applyFont="1" applyFill="1" applyBorder="1" applyAlignment="1" applyProtection="1">
      <alignment horizontal="centerContinuous"/>
    </xf>
    <xf numFmtId="164" fontId="5" fillId="9" borderId="65" xfId="1" applyNumberFormat="1" applyFont="1" applyFill="1" applyBorder="1" applyAlignment="1" applyProtection="1">
      <alignment horizontal="centerContinuous"/>
    </xf>
    <xf numFmtId="164" fontId="10" fillId="9" borderId="64" xfId="1" applyNumberFormat="1" applyFont="1" applyFill="1" applyBorder="1" applyProtection="1"/>
    <xf numFmtId="164" fontId="10" fillId="9" borderId="0" xfId="1" applyNumberFormat="1" applyFont="1" applyFill="1" applyBorder="1" applyProtection="1"/>
    <xf numFmtId="0" fontId="11" fillId="0" borderId="0" xfId="1" applyFont="1" applyBorder="1"/>
    <xf numFmtId="0" fontId="11" fillId="9" borderId="0" xfId="1" applyFont="1" applyFill="1" applyBorder="1"/>
    <xf numFmtId="164" fontId="10" fillId="9" borderId="65" xfId="1" applyNumberFormat="1" applyFont="1" applyFill="1" applyBorder="1" applyProtection="1"/>
    <xf numFmtId="164" fontId="12" fillId="9" borderId="0" xfId="1" applyNumberFormat="1" applyFont="1" applyFill="1" applyBorder="1" applyProtection="1"/>
    <xf numFmtId="164" fontId="5" fillId="9" borderId="0" xfId="1" applyNumberFormat="1" applyFont="1" applyFill="1" applyBorder="1" applyProtection="1"/>
    <xf numFmtId="9" fontId="5" fillId="9" borderId="0" xfId="1" applyNumberFormat="1" applyFont="1" applyFill="1" applyBorder="1" applyProtection="1"/>
    <xf numFmtId="37" fontId="5" fillId="0" borderId="0" xfId="1" applyNumberFormat="1" applyFont="1" applyFill="1" applyBorder="1" applyAlignment="1" applyProtection="1">
      <alignment horizontal="center"/>
    </xf>
    <xf numFmtId="164" fontId="5" fillId="9" borderId="0" xfId="1" applyNumberFormat="1" applyFont="1" applyFill="1" applyBorder="1" applyAlignment="1" applyProtection="1">
      <alignment horizontal="right"/>
    </xf>
    <xf numFmtId="164" fontId="5" fillId="9" borderId="0" xfId="1" applyNumberFormat="1" applyFont="1" applyFill="1" applyBorder="1" applyAlignment="1" applyProtection="1">
      <alignment horizontal="left"/>
    </xf>
    <xf numFmtId="164" fontId="10" fillId="9" borderId="65" xfId="1" applyNumberFormat="1" applyFont="1" applyFill="1" applyBorder="1" applyAlignment="1" applyProtection="1">
      <alignment horizontal="right"/>
    </xf>
    <xf numFmtId="9" fontId="12" fillId="9" borderId="0" xfId="1" applyNumberFormat="1" applyFont="1" applyFill="1" applyBorder="1" applyProtection="1"/>
    <xf numFmtId="37" fontId="12" fillId="0" borderId="0" xfId="1" applyNumberFormat="1" applyFont="1" applyFill="1" applyBorder="1" applyAlignment="1" applyProtection="1">
      <alignment horizontal="center"/>
    </xf>
    <xf numFmtId="164" fontId="12" fillId="9" borderId="0" xfId="1" applyNumberFormat="1" applyFont="1" applyFill="1" applyBorder="1" applyAlignment="1" applyProtection="1">
      <alignment horizontal="left"/>
    </xf>
    <xf numFmtId="164" fontId="13" fillId="9" borderId="64" xfId="1" applyNumberFormat="1" applyFont="1" applyFill="1" applyBorder="1" applyProtection="1"/>
    <xf numFmtId="0" fontId="11" fillId="9" borderId="0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164" fontId="14" fillId="5" borderId="0" xfId="1" applyNumberFormat="1" applyFont="1" applyFill="1" applyBorder="1" applyAlignment="1" applyProtection="1">
      <alignment horizontal="center" wrapText="1"/>
    </xf>
    <xf numFmtId="164" fontId="14" fillId="0" borderId="0" xfId="1" applyNumberFormat="1" applyFont="1" applyFill="1" applyBorder="1" applyAlignment="1" applyProtection="1">
      <alignment horizontal="center" vertical="center" wrapText="1"/>
    </xf>
    <xf numFmtId="164" fontId="5" fillId="9" borderId="64" xfId="1" applyNumberFormat="1" applyFont="1" applyFill="1" applyBorder="1" applyAlignment="1" applyProtection="1">
      <alignment horizontal="center"/>
    </xf>
    <xf numFmtId="164" fontId="5" fillId="9" borderId="0" xfId="1" applyNumberFormat="1" applyFont="1" applyFill="1" applyBorder="1" applyAlignment="1" applyProtection="1">
      <alignment horizontal="center"/>
    </xf>
    <xf numFmtId="164" fontId="5" fillId="9" borderId="65" xfId="1" applyNumberFormat="1" applyFont="1" applyFill="1" applyBorder="1" applyAlignment="1" applyProtection="1">
      <alignment horizontal="center"/>
    </xf>
    <xf numFmtId="164" fontId="12" fillId="9" borderId="0" xfId="1" applyNumberFormat="1" applyFont="1" applyFill="1" applyBorder="1" applyAlignment="1" applyProtection="1"/>
    <xf numFmtId="9" fontId="12" fillId="9" borderId="0" xfId="1" applyNumberFormat="1" applyFont="1" applyFill="1" applyBorder="1" applyAlignment="1" applyProtection="1">
      <alignment horizontal="right"/>
    </xf>
    <xf numFmtId="164" fontId="14" fillId="0" borderId="0" xfId="1" applyNumberFormat="1" applyFont="1" applyFill="1" applyBorder="1" applyAlignment="1" applyProtection="1">
      <alignment horizontal="center" wrapText="1"/>
    </xf>
    <xf numFmtId="164" fontId="14" fillId="9" borderId="0" xfId="1" applyNumberFormat="1" applyFont="1" applyFill="1" applyBorder="1" applyAlignment="1" applyProtection="1">
      <alignment horizontal="left" wrapText="1"/>
    </xf>
    <xf numFmtId="37" fontId="12" fillId="9" borderId="0" xfId="1" applyNumberFormat="1" applyFont="1" applyFill="1" applyBorder="1" applyProtection="1"/>
    <xf numFmtId="0" fontId="1" fillId="0" borderId="0" xfId="1" applyBorder="1"/>
    <xf numFmtId="37" fontId="12" fillId="9" borderId="0" xfId="1" applyNumberFormat="1" applyFont="1" applyFill="1" applyBorder="1" applyAlignment="1" applyProtection="1">
      <alignment horizontal="center"/>
    </xf>
    <xf numFmtId="0" fontId="12" fillId="11" borderId="0" xfId="1" applyFont="1" applyFill="1" applyBorder="1" applyAlignment="1">
      <alignment horizontal="center"/>
    </xf>
    <xf numFmtId="0" fontId="14" fillId="9" borderId="0" xfId="1" applyNumberFormat="1" applyFont="1" applyFill="1" applyBorder="1" applyAlignment="1" applyProtection="1">
      <alignment horizontal="center" wrapText="1"/>
    </xf>
    <xf numFmtId="164" fontId="14" fillId="9" borderId="0" xfId="1" applyNumberFormat="1" applyFont="1" applyFill="1" applyBorder="1" applyAlignment="1" applyProtection="1">
      <alignment horizontal="center"/>
    </xf>
    <xf numFmtId="9" fontId="10" fillId="9" borderId="0" xfId="1" applyNumberFormat="1" applyFont="1" applyFill="1" applyBorder="1" applyProtection="1"/>
    <xf numFmtId="0" fontId="14" fillId="0" borderId="0" xfId="1" applyNumberFormat="1" applyFont="1" applyFill="1" applyBorder="1" applyAlignment="1" applyProtection="1">
      <alignment horizontal="center" wrapText="1"/>
    </xf>
    <xf numFmtId="164" fontId="6" fillId="9" borderId="64" xfId="1" applyNumberFormat="1" applyFont="1" applyFill="1" applyBorder="1" applyAlignment="1" applyProtection="1">
      <alignment horizontal="center"/>
    </xf>
    <xf numFmtId="164" fontId="6" fillId="9" borderId="0" xfId="1" applyNumberFormat="1" applyFont="1" applyFill="1" applyBorder="1" applyAlignment="1" applyProtection="1">
      <alignment horizontal="center"/>
    </xf>
    <xf numFmtId="164" fontId="6" fillId="9" borderId="65" xfId="1" applyNumberFormat="1" applyFont="1" applyFill="1" applyBorder="1" applyAlignment="1" applyProtection="1">
      <alignment horizontal="center"/>
    </xf>
    <xf numFmtId="164" fontId="7" fillId="9" borderId="64" xfId="1" applyNumberFormat="1" applyFont="1" applyFill="1" applyBorder="1" applyAlignment="1" applyProtection="1">
      <alignment horizontal="center"/>
    </xf>
    <xf numFmtId="164" fontId="7" fillId="9" borderId="0" xfId="1" applyNumberFormat="1" applyFont="1" applyFill="1" applyBorder="1" applyAlignment="1" applyProtection="1">
      <alignment horizontal="center"/>
    </xf>
    <xf numFmtId="164" fontId="7" fillId="9" borderId="65" xfId="1" applyNumberFormat="1" applyFont="1" applyFill="1" applyBorder="1" applyAlignment="1" applyProtection="1">
      <alignment horizontal="center"/>
    </xf>
    <xf numFmtId="9" fontId="8" fillId="9" borderId="0" xfId="1" applyNumberFormat="1" applyFont="1" applyFill="1" applyBorder="1" applyProtection="1"/>
    <xf numFmtId="164" fontId="6" fillId="9" borderId="65" xfId="1" applyNumberFormat="1" applyFont="1" applyFill="1" applyBorder="1" applyProtection="1"/>
    <xf numFmtId="164" fontId="8" fillId="9" borderId="65" xfId="1" quotePrefix="1" applyNumberFormat="1" applyFont="1" applyFill="1" applyBorder="1" applyProtection="1"/>
    <xf numFmtId="164" fontId="8" fillId="9" borderId="66" xfId="1" applyNumberFormat="1" applyFont="1" applyFill="1" applyBorder="1" applyAlignment="1" applyProtection="1">
      <alignment horizontal="centerContinuous"/>
    </xf>
    <xf numFmtId="164" fontId="8" fillId="9" borderId="67" xfId="1" applyNumberFormat="1" applyFont="1" applyFill="1" applyBorder="1" applyAlignment="1" applyProtection="1">
      <alignment horizontal="centerContinuous"/>
    </xf>
    <xf numFmtId="164" fontId="15" fillId="9" borderId="68" xfId="1" applyNumberFormat="1" applyFont="1" applyFill="1" applyBorder="1" applyAlignment="1" applyProtection="1">
      <alignment horizontal="centerContinuous"/>
    </xf>
    <xf numFmtId="49" fontId="7" fillId="9" borderId="65" xfId="1" applyNumberFormat="1" applyFont="1" applyFill="1" applyBorder="1" applyAlignment="1" applyProtection="1">
      <alignment horizontal="centerContinuous"/>
    </xf>
    <xf numFmtId="164" fontId="8" fillId="9" borderId="69" xfId="1" applyNumberFormat="1" applyFont="1" applyFill="1" applyBorder="1" applyAlignment="1" applyProtection="1">
      <alignment horizontal="centerContinuous"/>
    </xf>
    <xf numFmtId="164" fontId="8" fillId="9" borderId="70" xfId="1" applyNumberFormat="1" applyFont="1" applyFill="1" applyBorder="1" applyAlignment="1" applyProtection="1">
      <alignment horizontal="centerContinuous"/>
    </xf>
    <xf numFmtId="164" fontId="8" fillId="9" borderId="71" xfId="1" applyNumberFormat="1" applyFont="1" applyFill="1" applyBorder="1" applyAlignment="1" applyProtection="1">
      <alignment horizontal="centerContinuous"/>
    </xf>
    <xf numFmtId="164" fontId="7" fillId="9" borderId="65" xfId="1" applyNumberFormat="1" applyFont="1" applyFill="1" applyBorder="1" applyAlignment="1" applyProtection="1">
      <alignment horizontal="centerContinuous"/>
    </xf>
    <xf numFmtId="164" fontId="12" fillId="9" borderId="65" xfId="1" applyNumberFormat="1" applyFont="1" applyFill="1" applyBorder="1" applyAlignment="1" applyProtection="1">
      <alignment horizontal="centerContinuous"/>
    </xf>
    <xf numFmtId="164" fontId="8" fillId="9" borderId="72" xfId="1" applyNumberFormat="1" applyFont="1" applyFill="1" applyBorder="1" applyAlignment="1" applyProtection="1">
      <alignment horizontal="centerContinuous"/>
    </xf>
    <xf numFmtId="164" fontId="8" fillId="9" borderId="73" xfId="1" applyNumberFormat="1" applyFont="1" applyFill="1" applyBorder="1" applyAlignment="1" applyProtection="1">
      <alignment horizontal="centerContinuous"/>
    </xf>
    <xf numFmtId="164" fontId="12" fillId="9" borderId="74" xfId="1" applyNumberFormat="1" applyFont="1" applyFill="1" applyBorder="1" applyAlignment="1" applyProtection="1">
      <alignment horizontal="centerContinuous"/>
    </xf>
    <xf numFmtId="0" fontId="2" fillId="0" borderId="10" xfId="1" applyFont="1" applyBorder="1"/>
    <xf numFmtId="0" fontId="16" fillId="4" borderId="10" xfId="1" applyFont="1" applyFill="1" applyBorder="1" applyAlignment="1">
      <alignment horizontal="center"/>
    </xf>
    <xf numFmtId="0" fontId="6" fillId="5" borderId="53" xfId="0" applyFont="1" applyFill="1" applyBorder="1" applyAlignment="1">
      <alignment horizontal="center"/>
    </xf>
    <xf numFmtId="0" fontId="6" fillId="0" borderId="18" xfId="1" applyFont="1" applyFill="1" applyBorder="1" applyAlignment="1">
      <alignment horizontal="center"/>
    </xf>
    <xf numFmtId="0" fontId="4" fillId="0" borderId="15" xfId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6" fillId="0" borderId="29" xfId="1" applyFont="1" applyFill="1" applyBorder="1" applyAlignment="1">
      <alignment horizontal="center"/>
    </xf>
    <xf numFmtId="164" fontId="6" fillId="0" borderId="33" xfId="2" applyNumberFormat="1" applyFont="1" applyFill="1" applyBorder="1" applyAlignment="1">
      <alignment horizontal="center"/>
    </xf>
    <xf numFmtId="0" fontId="7" fillId="0" borderId="0" xfId="1" applyFont="1" applyFill="1"/>
    <xf numFmtId="0" fontId="7" fillId="1" borderId="76" xfId="0" applyFont="1" applyFill="1" applyBorder="1" applyAlignment="1">
      <alignment horizontal="center"/>
    </xf>
    <xf numFmtId="0" fontId="7" fillId="9" borderId="37" xfId="0" applyFont="1" applyFill="1" applyBorder="1" applyAlignment="1">
      <alignment horizontal="left"/>
    </xf>
    <xf numFmtId="0" fontId="7" fillId="9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13" xfId="1" applyFont="1" applyBorder="1"/>
    <xf numFmtId="0" fontId="4" fillId="0" borderId="22" xfId="0" applyFont="1" applyFill="1" applyBorder="1" applyAlignment="1">
      <alignment horizontal="center"/>
    </xf>
    <xf numFmtId="164" fontId="7" fillId="0" borderId="65" xfId="1" applyNumberFormat="1" applyFont="1" applyFill="1" applyBorder="1" applyAlignment="1" applyProtection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164" fontId="7" fillId="0" borderId="64" xfId="1" applyNumberFormat="1" applyFont="1" applyFill="1" applyBorder="1" applyAlignment="1" applyProtection="1">
      <alignment horizontal="center"/>
    </xf>
    <xf numFmtId="164" fontId="14" fillId="9" borderId="0" xfId="1" applyNumberFormat="1" applyFont="1" applyFill="1" applyBorder="1" applyAlignment="1" applyProtection="1">
      <alignment horizontal="center"/>
    </xf>
    <xf numFmtId="0" fontId="5" fillId="9" borderId="0" xfId="1" applyFont="1" applyFill="1" applyBorder="1" applyAlignment="1">
      <alignment horizontal="center"/>
    </xf>
    <xf numFmtId="0" fontId="12" fillId="9" borderId="0" xfId="1" applyFont="1" applyFill="1" applyBorder="1" applyAlignment="1">
      <alignment horizontal="center"/>
    </xf>
    <xf numFmtId="0" fontId="12" fillId="11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164" fontId="5" fillId="9" borderId="65" xfId="1" applyNumberFormat="1" applyFont="1" applyFill="1" applyBorder="1" applyAlignment="1" applyProtection="1">
      <alignment horizontal="center"/>
    </xf>
    <xf numFmtId="164" fontId="5" fillId="9" borderId="0" xfId="1" applyNumberFormat="1" applyFont="1" applyFill="1" applyBorder="1" applyAlignment="1" applyProtection="1">
      <alignment horizontal="center"/>
    </xf>
    <xf numFmtId="164" fontId="5" fillId="9" borderId="64" xfId="1" applyNumberFormat="1" applyFont="1" applyFill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164" fontId="3" fillId="0" borderId="63" xfId="1" applyNumberFormat="1" applyFont="1" applyFill="1" applyBorder="1" applyAlignment="1" applyProtection="1">
      <alignment horizontal="center"/>
    </xf>
    <xf numFmtId="164" fontId="3" fillId="0" borderId="62" xfId="1" applyNumberFormat="1" applyFont="1" applyFill="1" applyBorder="1" applyAlignment="1" applyProtection="1">
      <alignment horizontal="center"/>
    </xf>
    <xf numFmtId="164" fontId="3" fillId="0" borderId="61" xfId="1" applyNumberFormat="1" applyFont="1" applyFill="1" applyBorder="1" applyAlignment="1" applyProtection="1">
      <alignment horizontal="center"/>
    </xf>
    <xf numFmtId="0" fontId="5" fillId="5" borderId="33" xfId="1" applyFont="1" applyFill="1" applyBorder="1" applyAlignment="1">
      <alignment horizontal="center" vertical="center"/>
    </xf>
    <xf numFmtId="0" fontId="5" fillId="5" borderId="29" xfId="1" applyFont="1" applyFill="1" applyBorder="1" applyAlignment="1">
      <alignment horizontal="center" vertical="center"/>
    </xf>
    <xf numFmtId="0" fontId="4" fillId="0" borderId="31" xfId="1" applyFont="1" applyBorder="1" applyAlignment="1">
      <alignment horizontal="center"/>
    </xf>
    <xf numFmtId="0" fontId="4" fillId="0" borderId="30" xfId="1" applyFont="1" applyBorder="1" applyAlignment="1">
      <alignment horizontal="center"/>
    </xf>
    <xf numFmtId="0" fontId="4" fillId="9" borderId="32" xfId="1" applyFont="1" applyFill="1" applyBorder="1" applyAlignment="1">
      <alignment horizontal="center"/>
    </xf>
    <xf numFmtId="0" fontId="4" fillId="9" borderId="30" xfId="1" applyFont="1" applyFill="1" applyBorder="1" applyAlignment="1">
      <alignment horizontal="center"/>
    </xf>
    <xf numFmtId="0" fontId="4" fillId="0" borderId="32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4" fillId="0" borderId="30" xfId="1" applyFont="1" applyFill="1" applyBorder="1" applyAlignment="1">
      <alignment horizontal="center"/>
    </xf>
    <xf numFmtId="49" fontId="4" fillId="6" borderId="28" xfId="1" applyNumberFormat="1" applyFont="1" applyFill="1" applyBorder="1" applyAlignment="1">
      <alignment horizontal="center"/>
    </xf>
    <xf numFmtId="49" fontId="4" fillId="6" borderId="26" xfId="1" applyNumberFormat="1" applyFont="1" applyFill="1" applyBorder="1" applyAlignment="1">
      <alignment horizontal="center"/>
    </xf>
    <xf numFmtId="0" fontId="7" fillId="9" borderId="44" xfId="1" applyFont="1" applyFill="1" applyBorder="1" applyAlignment="1">
      <alignment horizontal="center"/>
    </xf>
    <xf numFmtId="0" fontId="7" fillId="9" borderId="31" xfId="1" applyFont="1" applyFill="1" applyBorder="1" applyAlignment="1">
      <alignment horizontal="center"/>
    </xf>
    <xf numFmtId="0" fontId="7" fillId="9" borderId="1" xfId="1" applyFont="1" applyFill="1" applyBorder="1" applyAlignment="1">
      <alignment horizontal="center"/>
    </xf>
    <xf numFmtId="0" fontId="7" fillId="9" borderId="32" xfId="1" applyFont="1" applyFill="1" applyBorder="1" applyAlignment="1">
      <alignment horizontal="center"/>
    </xf>
    <xf numFmtId="0" fontId="7" fillId="9" borderId="30" xfId="1" applyFont="1" applyFill="1" applyBorder="1" applyAlignment="1">
      <alignment horizontal="center"/>
    </xf>
    <xf numFmtId="0" fontId="6" fillId="0" borderId="32" xfId="1" applyFont="1" applyFill="1" applyBorder="1" applyAlignment="1">
      <alignment horizontal="center"/>
    </xf>
    <xf numFmtId="0" fontId="6" fillId="0" borderId="31" xfId="1" applyFont="1" applyFill="1" applyBorder="1" applyAlignment="1">
      <alignment horizontal="center"/>
    </xf>
    <xf numFmtId="0" fontId="6" fillId="0" borderId="75" xfId="1" applyFont="1" applyFill="1" applyBorder="1" applyAlignment="1">
      <alignment horizontal="center"/>
    </xf>
    <xf numFmtId="49" fontId="7" fillId="1" borderId="41" xfId="1" applyNumberFormat="1" applyFont="1" applyFill="1" applyBorder="1" applyAlignment="1">
      <alignment horizontal="center"/>
    </xf>
    <xf numFmtId="49" fontId="7" fillId="1" borderId="38" xfId="1" applyNumberFormat="1" applyFont="1" applyFill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31" xfId="1" applyFont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4" fillId="0" borderId="6" xfId="1" applyFont="1" applyBorder="1" applyAlignment="1">
      <alignment horizontal="center"/>
    </xf>
    <xf numFmtId="49" fontId="7" fillId="1" borderId="7" xfId="1" applyNumberFormat="1" applyFont="1" applyFill="1" applyBorder="1" applyAlignment="1">
      <alignment horizontal="center"/>
    </xf>
    <xf numFmtId="49" fontId="7" fillId="1" borderId="58" xfId="1" applyNumberFormat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</cellXfs>
  <cellStyles count="3">
    <cellStyle name="Normal" xfId="0" builtinId="0"/>
    <cellStyle name="Normal 2" xfId="1" xr:uid="{9DC98A5D-1E40-4400-9104-9A356BEB74F1}"/>
    <cellStyle name="Percent 2" xfId="2" xr:uid="{351DFC28-C478-43FA-B422-C773323D36ED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DFA3-F118-4408-B05C-44BDFD93DBBF}">
  <dimension ref="A1:K58"/>
  <sheetViews>
    <sheetView showGridLines="0" tabSelected="1" zoomScaleNormal="100" workbookViewId="0">
      <selection activeCell="O23" sqref="O23"/>
    </sheetView>
  </sheetViews>
  <sheetFormatPr defaultRowHeight="12" x14ac:dyDescent="0.2"/>
  <cols>
    <col min="1" max="1" width="10.28515625" style="246" customWidth="1"/>
    <col min="2" max="2" width="14" style="246" customWidth="1"/>
    <col min="3" max="3" width="16" style="246" customWidth="1"/>
    <col min="4" max="4" width="11.140625" style="246" customWidth="1"/>
    <col min="5" max="5" width="10.7109375" style="246" customWidth="1"/>
    <col min="6" max="6" width="9.140625" style="246"/>
    <col min="7" max="7" width="10.7109375" style="246" customWidth="1"/>
    <col min="8" max="8" width="9.140625" style="246" customWidth="1"/>
    <col min="9" max="9" width="9.5703125" style="246" customWidth="1"/>
    <col min="10" max="10" width="10.85546875" style="246" customWidth="1"/>
    <col min="11" max="11" width="7.85546875" style="246" customWidth="1"/>
    <col min="12" max="16384" width="9.140625" style="246"/>
  </cols>
  <sheetData>
    <row r="1" spans="1:11" ht="16.5" thickTop="1" x14ac:dyDescent="0.25">
      <c r="A1" s="322" t="s">
        <v>122</v>
      </c>
      <c r="B1" s="321"/>
      <c r="C1" s="321"/>
      <c r="D1" s="321"/>
      <c r="E1" s="321"/>
      <c r="F1" s="321"/>
      <c r="G1" s="321"/>
      <c r="H1" s="321"/>
      <c r="I1" s="321"/>
      <c r="J1" s="321"/>
      <c r="K1" s="320"/>
    </row>
    <row r="2" spans="1:11" ht="15.75" x14ac:dyDescent="0.25">
      <c r="A2" s="319" t="s">
        <v>121</v>
      </c>
      <c r="B2" s="248"/>
      <c r="C2" s="248"/>
      <c r="D2" s="248"/>
      <c r="E2" s="248"/>
      <c r="F2" s="248"/>
      <c r="G2" s="248"/>
      <c r="H2" s="248"/>
      <c r="I2" s="248"/>
      <c r="J2" s="248"/>
      <c r="K2" s="247"/>
    </row>
    <row r="3" spans="1:11" ht="13.5" thickBot="1" x14ac:dyDescent="0.25">
      <c r="A3" s="258"/>
      <c r="B3" s="263"/>
      <c r="C3" s="263"/>
      <c r="D3" s="263"/>
      <c r="E3" s="263"/>
      <c r="F3" s="263"/>
      <c r="G3" s="263"/>
      <c r="H3" s="263"/>
      <c r="I3" s="263"/>
      <c r="J3" s="263"/>
      <c r="K3" s="254"/>
    </row>
    <row r="4" spans="1:11" ht="15" thickTop="1" x14ac:dyDescent="0.2">
      <c r="A4" s="318" t="s">
        <v>120</v>
      </c>
      <c r="B4" s="248"/>
      <c r="C4" s="317"/>
      <c r="D4" s="316"/>
      <c r="E4" s="316"/>
      <c r="F4" s="316"/>
      <c r="G4" s="316"/>
      <c r="H4" s="316"/>
      <c r="I4" s="315"/>
      <c r="J4" s="248"/>
      <c r="K4" s="247"/>
    </row>
    <row r="5" spans="1:11" ht="16.5" customHeight="1" thickBot="1" x14ac:dyDescent="0.25">
      <c r="A5" s="314" t="s">
        <v>132</v>
      </c>
      <c r="B5" s="248"/>
      <c r="C5" s="313"/>
      <c r="D5" s="312"/>
      <c r="E5" s="312"/>
      <c r="F5" s="312"/>
      <c r="G5" s="312"/>
      <c r="H5" s="312"/>
      <c r="I5" s="311"/>
      <c r="J5" s="248"/>
      <c r="K5" s="247"/>
    </row>
    <row r="6" spans="1:11" ht="13.5" thickTop="1" x14ac:dyDescent="0.2">
      <c r="A6" s="310" t="s">
        <v>119</v>
      </c>
      <c r="B6" s="263"/>
      <c r="C6" s="263"/>
      <c r="D6" s="263"/>
      <c r="E6" s="263"/>
      <c r="F6" s="263"/>
      <c r="G6" s="263"/>
      <c r="H6" s="263"/>
      <c r="I6" s="263"/>
      <c r="J6" s="263"/>
      <c r="K6" s="254"/>
    </row>
    <row r="7" spans="1:11" ht="15" x14ac:dyDescent="0.25">
      <c r="A7" s="309"/>
      <c r="B7" s="263"/>
      <c r="C7" s="308"/>
      <c r="D7" s="263"/>
      <c r="E7" s="263"/>
      <c r="F7" s="263"/>
      <c r="G7" s="263"/>
      <c r="H7" s="263"/>
      <c r="I7" s="263"/>
      <c r="J7" s="263"/>
      <c r="K7" s="254"/>
    </row>
    <row r="8" spans="1:11" ht="14.25" x14ac:dyDescent="0.2">
      <c r="A8" s="339" t="s">
        <v>131</v>
      </c>
      <c r="B8" s="340"/>
      <c r="C8" s="340"/>
      <c r="D8" s="340"/>
      <c r="E8" s="340"/>
      <c r="F8" s="340"/>
      <c r="G8" s="340"/>
      <c r="H8" s="340"/>
      <c r="I8" s="340"/>
      <c r="J8" s="340"/>
      <c r="K8" s="341"/>
    </row>
    <row r="9" spans="1:11" ht="14.25" x14ac:dyDescent="0.2">
      <c r="A9" s="307"/>
      <c r="B9" s="306"/>
      <c r="C9" s="306"/>
      <c r="D9" s="306"/>
      <c r="E9" s="306"/>
      <c r="F9" s="306"/>
      <c r="G9" s="306"/>
      <c r="H9" s="306"/>
      <c r="I9" s="306"/>
      <c r="J9" s="306"/>
      <c r="K9" s="305"/>
    </row>
    <row r="10" spans="1:11" ht="15" x14ac:dyDescent="0.25">
      <c r="A10" s="304"/>
      <c r="B10" s="303"/>
      <c r="C10" s="303"/>
      <c r="D10" s="303"/>
      <c r="E10" s="303"/>
      <c r="F10" s="303"/>
      <c r="G10" s="303"/>
      <c r="H10" s="303"/>
      <c r="I10" s="303"/>
      <c r="J10" s="303"/>
      <c r="K10" s="302"/>
    </row>
    <row r="11" spans="1:11" ht="15.75" x14ac:dyDescent="0.25">
      <c r="A11" s="271"/>
      <c r="B11" s="342" t="s">
        <v>113</v>
      </c>
      <c r="C11" s="342"/>
      <c r="D11" s="268"/>
      <c r="E11" s="301">
        <v>2024</v>
      </c>
      <c r="F11" s="272"/>
      <c r="G11" s="301">
        <v>2025</v>
      </c>
      <c r="H11" s="342" t="s">
        <v>112</v>
      </c>
      <c r="I11" s="342"/>
      <c r="J11" s="268"/>
      <c r="K11" s="267"/>
    </row>
    <row r="12" spans="1:11" ht="15.75" x14ac:dyDescent="0.25">
      <c r="A12" s="271"/>
      <c r="B12" s="300"/>
      <c r="C12" s="299"/>
      <c r="D12" s="268"/>
      <c r="E12" s="298"/>
      <c r="F12" s="272"/>
      <c r="G12" s="298"/>
      <c r="H12" s="272"/>
      <c r="I12" s="268"/>
      <c r="J12" s="268"/>
      <c r="K12" s="267"/>
    </row>
    <row r="13" spans="1:11" ht="15.75" x14ac:dyDescent="0.25">
      <c r="A13" s="278"/>
      <c r="B13" s="343" t="s">
        <v>118</v>
      </c>
      <c r="C13" s="343"/>
      <c r="D13" s="277"/>
      <c r="E13" s="275">
        <f>Census!H5</f>
        <v>12712</v>
      </c>
      <c r="F13" s="277"/>
      <c r="G13" s="275">
        <f>Census!G5</f>
        <v>12454</v>
      </c>
      <c r="H13" s="279">
        <f>Census!I5</f>
        <v>-2.0295783511642542E-2</v>
      </c>
      <c r="I13" s="272" t="str">
        <f>IF(H13&gt;0,"increase",IF(H13&lt;0,"decrease","No change"))</f>
        <v>decrease</v>
      </c>
      <c r="J13" s="272"/>
      <c r="K13" s="267"/>
    </row>
    <row r="14" spans="1:11" ht="15.75" x14ac:dyDescent="0.25">
      <c r="A14" s="278"/>
      <c r="B14" s="344" t="s">
        <v>117</v>
      </c>
      <c r="C14" s="344"/>
      <c r="D14" s="281"/>
      <c r="E14" s="280">
        <f>Census!H6</f>
        <v>203</v>
      </c>
      <c r="F14" s="281"/>
      <c r="G14" s="280">
        <f>Census!G6</f>
        <v>433</v>
      </c>
      <c r="H14" s="279">
        <f>Census!I6</f>
        <v>1.1330049261083743</v>
      </c>
      <c r="I14" s="272" t="str">
        <f>IF(H14&gt;0,"increase",IF(H14&lt;0,"decrease","No change"))</f>
        <v>increase</v>
      </c>
      <c r="J14" s="272"/>
      <c r="K14" s="267"/>
    </row>
    <row r="15" spans="1:11" ht="15.75" x14ac:dyDescent="0.25">
      <c r="A15" s="278"/>
      <c r="B15" s="344" t="s">
        <v>116</v>
      </c>
      <c r="C15" s="344"/>
      <c r="D15" s="281"/>
      <c r="E15" s="280">
        <f>Census!H7</f>
        <v>11530</v>
      </c>
      <c r="F15" s="281"/>
      <c r="G15" s="280">
        <f>Census!$G$7</f>
        <v>11042</v>
      </c>
      <c r="H15" s="279">
        <f>Census!I7</f>
        <v>-4.2324371205550736E-2</v>
      </c>
      <c r="I15" s="272" t="str">
        <f>IF(H15&gt;0,"increase",IF(H15&lt;0,"decrease","No change"))</f>
        <v>decrease</v>
      </c>
      <c r="J15" s="272"/>
      <c r="K15" s="267"/>
    </row>
    <row r="16" spans="1:11" s="295" customFormat="1" ht="15.75" x14ac:dyDescent="0.25">
      <c r="A16" s="278"/>
      <c r="B16" s="345" t="s">
        <v>115</v>
      </c>
      <c r="C16" s="345"/>
      <c r="D16" s="281"/>
      <c r="E16" s="280">
        <f>'GYCF &amp; Security'!H5</f>
        <v>975</v>
      </c>
      <c r="F16" s="281"/>
      <c r="G16" s="280">
        <f>'GYCF &amp; Security'!$G$5</f>
        <v>979</v>
      </c>
      <c r="H16" s="279">
        <f>'GYCF &amp; Security'!I5</f>
        <v>4.1025641025641026E-3</v>
      </c>
      <c r="I16" s="272" t="str">
        <f>IF(H16&gt;0,"increase",IF(H16&lt;0,"decrease","No change"))</f>
        <v>increase</v>
      </c>
      <c r="J16" s="272"/>
      <c r="K16" s="267"/>
    </row>
    <row r="17" spans="1:11" s="295" customFormat="1" ht="15.75" x14ac:dyDescent="0.25">
      <c r="A17" s="278"/>
      <c r="B17" s="297"/>
      <c r="C17" s="297"/>
      <c r="D17" s="281"/>
      <c r="E17" s="280"/>
      <c r="F17" s="281"/>
      <c r="G17" s="296"/>
      <c r="H17" s="279"/>
      <c r="I17" s="272"/>
      <c r="J17" s="272"/>
      <c r="K17" s="267"/>
    </row>
    <row r="18" spans="1:11" ht="15.75" x14ac:dyDescent="0.25">
      <c r="A18" s="271"/>
      <c r="B18" s="346"/>
      <c r="C18" s="346"/>
      <c r="D18" s="268"/>
      <c r="E18" s="294"/>
      <c r="F18" s="272"/>
      <c r="G18" s="294"/>
      <c r="H18" s="268"/>
      <c r="I18" s="268"/>
      <c r="J18" s="268"/>
      <c r="K18" s="267"/>
    </row>
    <row r="19" spans="1:11" ht="15.75" x14ac:dyDescent="0.25">
      <c r="A19" s="347" t="s">
        <v>130</v>
      </c>
      <c r="B19" s="348"/>
      <c r="C19" s="348"/>
      <c r="D19" s="348"/>
      <c r="E19" s="348"/>
      <c r="F19" s="348"/>
      <c r="G19" s="348"/>
      <c r="H19" s="348"/>
      <c r="I19" s="348"/>
      <c r="J19" s="348"/>
      <c r="K19" s="349"/>
    </row>
    <row r="20" spans="1:11" ht="15.75" x14ac:dyDescent="0.25">
      <c r="A20" s="289"/>
      <c r="B20" s="288"/>
      <c r="C20" s="288"/>
      <c r="D20" s="288"/>
      <c r="E20" s="288"/>
      <c r="F20" s="288"/>
      <c r="G20" s="288"/>
      <c r="H20" s="288"/>
      <c r="I20" s="288"/>
      <c r="J20" s="288"/>
      <c r="K20" s="287"/>
    </row>
    <row r="21" spans="1:11" ht="15.75" x14ac:dyDescent="0.25">
      <c r="A21" s="271"/>
      <c r="B21" s="268"/>
      <c r="C21" s="268"/>
      <c r="D21" s="268"/>
      <c r="E21" s="293"/>
      <c r="F21" s="276"/>
      <c r="G21" s="293"/>
      <c r="H21" s="272"/>
      <c r="I21" s="268"/>
      <c r="J21" s="268"/>
      <c r="K21" s="267"/>
    </row>
    <row r="22" spans="1:11" ht="15.75" x14ac:dyDescent="0.25">
      <c r="A22" s="271"/>
      <c r="B22" s="342" t="s">
        <v>113</v>
      </c>
      <c r="C22" s="342"/>
      <c r="D22" s="268"/>
      <c r="E22" s="292">
        <v>2024</v>
      </c>
      <c r="F22" s="276"/>
      <c r="G22" s="285">
        <v>2025</v>
      </c>
      <c r="H22" s="342" t="s">
        <v>112</v>
      </c>
      <c r="I22" s="342"/>
      <c r="J22" s="268"/>
      <c r="K22" s="267"/>
    </row>
    <row r="23" spans="1:11" ht="15.75" x14ac:dyDescent="0.25">
      <c r="A23" s="278"/>
      <c r="B23" s="346" t="s">
        <v>114</v>
      </c>
      <c r="C23" s="346"/>
      <c r="D23" s="281"/>
      <c r="E23" s="280">
        <f>'Adms &amp; Rel'!H4</f>
        <v>274</v>
      </c>
      <c r="F23" s="281"/>
      <c r="G23" s="280">
        <f>'Adms &amp; Rel'!G4</f>
        <v>297</v>
      </c>
      <c r="H23" s="291">
        <f>'Adms &amp; Rel'!I4</f>
        <v>8.3941605839416053E-2</v>
      </c>
      <c r="I23" s="290" t="str">
        <f>IF(H23&gt;0,"increase",IF(H23&lt;0,"decrease","No change"))</f>
        <v>increase</v>
      </c>
      <c r="J23" s="268"/>
      <c r="K23" s="267"/>
    </row>
    <row r="24" spans="1:11" ht="15.75" x14ac:dyDescent="0.25">
      <c r="A24" s="271"/>
      <c r="B24" s="268"/>
      <c r="C24" s="268"/>
      <c r="D24" s="268"/>
      <c r="E24" s="268"/>
      <c r="F24" s="268"/>
      <c r="G24" s="268"/>
      <c r="H24" s="268"/>
      <c r="I24" s="268"/>
      <c r="J24" s="268"/>
      <c r="K24" s="267"/>
    </row>
    <row r="25" spans="1:11" ht="15.75" x14ac:dyDescent="0.25">
      <c r="A25" s="271"/>
      <c r="B25" s="268"/>
      <c r="C25" s="268"/>
      <c r="D25" s="268"/>
      <c r="E25" s="268"/>
      <c r="F25" s="268"/>
      <c r="G25" s="268"/>
      <c r="H25" s="268"/>
      <c r="I25" s="268"/>
      <c r="J25" s="268"/>
      <c r="K25" s="267"/>
    </row>
    <row r="26" spans="1:11" ht="15.75" x14ac:dyDescent="0.25">
      <c r="A26" s="347" t="s">
        <v>129</v>
      </c>
      <c r="B26" s="348"/>
      <c r="C26" s="348"/>
      <c r="D26" s="348"/>
      <c r="E26" s="348"/>
      <c r="F26" s="348"/>
      <c r="G26" s="348"/>
      <c r="H26" s="348"/>
      <c r="I26" s="348"/>
      <c r="J26" s="348"/>
      <c r="K26" s="349"/>
    </row>
    <row r="27" spans="1:11" ht="15.75" x14ac:dyDescent="0.25">
      <c r="A27" s="289"/>
      <c r="B27" s="288"/>
      <c r="C27" s="288"/>
      <c r="D27" s="288"/>
      <c r="E27" s="288"/>
      <c r="F27" s="288"/>
      <c r="G27" s="288"/>
      <c r="H27" s="288"/>
      <c r="I27" s="288"/>
      <c r="J27" s="288"/>
      <c r="K27" s="287"/>
    </row>
    <row r="28" spans="1:11" ht="14.25" customHeight="1" x14ac:dyDescent="0.25">
      <c r="A28" s="278"/>
      <c r="B28" s="342" t="s">
        <v>113</v>
      </c>
      <c r="C28" s="342"/>
      <c r="D28" s="268"/>
      <c r="E28" s="286">
        <v>2024</v>
      </c>
      <c r="F28" s="276"/>
      <c r="G28" s="285">
        <v>2025</v>
      </c>
      <c r="H28" s="342" t="s">
        <v>112</v>
      </c>
      <c r="I28" s="342"/>
      <c r="J28" s="268"/>
      <c r="K28" s="267"/>
    </row>
    <row r="29" spans="1:11" ht="14.25" customHeight="1" x14ac:dyDescent="0.25">
      <c r="A29" s="278"/>
      <c r="B29" s="268"/>
      <c r="C29" s="268"/>
      <c r="D29" s="268"/>
      <c r="E29" s="284"/>
      <c r="F29" s="276"/>
      <c r="G29" s="283"/>
      <c r="H29" s="269"/>
      <c r="I29" s="268"/>
      <c r="J29" s="268"/>
      <c r="K29" s="267"/>
    </row>
    <row r="30" spans="1:11" ht="15.75" x14ac:dyDescent="0.25">
      <c r="A30" s="278"/>
      <c r="B30" s="344" t="s">
        <v>111</v>
      </c>
      <c r="C30" s="344"/>
      <c r="D30" s="281"/>
      <c r="E30" s="280">
        <f>'Adms &amp; Rel'!H9</f>
        <v>192</v>
      </c>
      <c r="F30" s="281"/>
      <c r="G30" s="280">
        <f>'Adms &amp; Rel'!G9</f>
        <v>178</v>
      </c>
      <c r="H30" s="279">
        <f>'Adms &amp; Rel'!I9</f>
        <v>-7.2916666666666671E-2</v>
      </c>
      <c r="I30" s="272" t="str">
        <f t="shared" ref="I30:I35" si="0">IF(H30&gt;0,"increase",IF(H30&lt;0,"decrease","(no chg)"))</f>
        <v>decrease</v>
      </c>
      <c r="J30" s="273"/>
      <c r="K30" s="282"/>
    </row>
    <row r="31" spans="1:11" ht="15.75" x14ac:dyDescent="0.25">
      <c r="A31" s="278"/>
      <c r="B31" s="344" t="s">
        <v>110</v>
      </c>
      <c r="C31" s="344"/>
      <c r="D31" s="281"/>
      <c r="E31" s="280">
        <f>'Adms &amp; Rel'!H10</f>
        <v>9</v>
      </c>
      <c r="F31" s="281"/>
      <c r="G31" s="280">
        <f>'Adms &amp; Rel'!G10</f>
        <v>22</v>
      </c>
      <c r="H31" s="279">
        <f>'Adms &amp; Rel'!I10</f>
        <v>1.4444444444444444</v>
      </c>
      <c r="I31" s="272" t="str">
        <f t="shared" si="0"/>
        <v>increase</v>
      </c>
      <c r="J31" s="272"/>
      <c r="K31" s="267"/>
    </row>
    <row r="32" spans="1:11" ht="15.75" x14ac:dyDescent="0.25">
      <c r="A32" s="278"/>
      <c r="B32" s="343" t="s">
        <v>109</v>
      </c>
      <c r="C32" s="343"/>
      <c r="D32" s="277"/>
      <c r="E32" s="275">
        <f>'Adms &amp; Rel'!H8</f>
        <v>201</v>
      </c>
      <c r="F32" s="277"/>
      <c r="G32" s="275">
        <f>'Adms &amp; Rel'!G8</f>
        <v>200</v>
      </c>
      <c r="H32" s="274">
        <f>'Adms &amp; Rel'!I8</f>
        <v>-4.9751243781094526E-3</v>
      </c>
      <c r="I32" s="273" t="str">
        <f t="shared" si="0"/>
        <v>decrease</v>
      </c>
      <c r="J32" s="272"/>
      <c r="K32" s="267"/>
    </row>
    <row r="33" spans="1:11" ht="15.75" x14ac:dyDescent="0.25">
      <c r="A33" s="278"/>
      <c r="B33" s="344" t="s">
        <v>108</v>
      </c>
      <c r="C33" s="344"/>
      <c r="D33" s="281"/>
      <c r="E33" s="280">
        <f>'Adms &amp; Rel'!H12</f>
        <v>206</v>
      </c>
      <c r="F33" s="281"/>
      <c r="G33" s="280">
        <f>'Adms &amp; Rel'!G12</f>
        <v>232</v>
      </c>
      <c r="H33" s="279">
        <f>'Adms &amp; Rel'!I12</f>
        <v>0.12621359223300971</v>
      </c>
      <c r="I33" s="272" t="str">
        <f t="shared" si="0"/>
        <v>increase</v>
      </c>
      <c r="J33" s="272"/>
      <c r="K33" s="267"/>
    </row>
    <row r="34" spans="1:11" ht="15.75" x14ac:dyDescent="0.25">
      <c r="A34" s="278"/>
      <c r="B34" s="344" t="s">
        <v>107</v>
      </c>
      <c r="C34" s="344"/>
      <c r="D34" s="281"/>
      <c r="E34" s="280">
        <f>'Adms &amp; Rel'!H14</f>
        <v>31</v>
      </c>
      <c r="F34" s="281"/>
      <c r="G34" s="280">
        <f>'Adms &amp; Rel'!G14</f>
        <v>22</v>
      </c>
      <c r="H34" s="279">
        <f>'Adms &amp; Rel'!I14</f>
        <v>-0.29032258064516131</v>
      </c>
      <c r="I34" s="272" t="str">
        <f t="shared" si="0"/>
        <v>decrease</v>
      </c>
      <c r="J34" s="272"/>
      <c r="K34" s="267"/>
    </row>
    <row r="35" spans="1:11" ht="15.75" x14ac:dyDescent="0.25">
      <c r="A35" s="278"/>
      <c r="B35" s="350" t="s">
        <v>106</v>
      </c>
      <c r="C35" s="350"/>
      <c r="D35" s="277"/>
      <c r="E35" s="275">
        <f>'Adms &amp; Rel'!H6</f>
        <v>438</v>
      </c>
      <c r="F35" s="276"/>
      <c r="G35" s="275">
        <f>'Adms &amp; Rel'!G6</f>
        <v>454</v>
      </c>
      <c r="H35" s="274">
        <f>'Adms &amp; Rel'!I6</f>
        <v>3.6529680365296802E-2</v>
      </c>
      <c r="I35" s="273" t="str">
        <f t="shared" si="0"/>
        <v>increase</v>
      </c>
      <c r="J35" s="272"/>
      <c r="K35" s="267"/>
    </row>
    <row r="36" spans="1:11" ht="15.75" x14ac:dyDescent="0.25">
      <c r="A36" s="271"/>
      <c r="B36" s="268"/>
      <c r="C36" s="268"/>
      <c r="D36" s="268"/>
      <c r="E36" s="269"/>
      <c r="F36" s="268"/>
      <c r="G36" s="270"/>
      <c r="H36" s="269"/>
      <c r="I36" s="268"/>
      <c r="J36" s="268"/>
      <c r="K36" s="267"/>
    </row>
    <row r="37" spans="1:11" ht="12.75" x14ac:dyDescent="0.2">
      <c r="A37" s="258"/>
      <c r="B37" s="263"/>
      <c r="C37" s="263"/>
      <c r="D37" s="263"/>
      <c r="E37" s="263"/>
      <c r="F37" s="263"/>
      <c r="G37" s="263"/>
      <c r="H37" s="263"/>
      <c r="I37" s="263"/>
      <c r="J37" s="263"/>
      <c r="K37" s="254"/>
    </row>
    <row r="38" spans="1:11" ht="15.75" x14ac:dyDescent="0.25">
      <c r="A38" s="266" t="s">
        <v>105</v>
      </c>
      <c r="B38" s="248"/>
      <c r="C38" s="248"/>
      <c r="D38" s="248"/>
      <c r="E38" s="265"/>
      <c r="F38" s="248"/>
      <c r="G38" s="248"/>
      <c r="H38" s="248"/>
      <c r="I38" s="248"/>
      <c r="J38" s="248"/>
      <c r="K38" s="247"/>
    </row>
    <row r="39" spans="1:11" ht="12.75" x14ac:dyDescent="0.2">
      <c r="A39" s="258"/>
      <c r="B39" s="252"/>
      <c r="C39" s="263"/>
      <c r="D39" s="263"/>
      <c r="E39" s="264"/>
      <c r="F39" s="263"/>
      <c r="G39" s="263"/>
      <c r="H39" s="263"/>
      <c r="I39" s="263"/>
      <c r="J39" s="263"/>
      <c r="K39" s="254"/>
    </row>
    <row r="40" spans="1:11" ht="12.75" x14ac:dyDescent="0.2">
      <c r="A40" s="258"/>
      <c r="B40" s="261" t="s">
        <v>104</v>
      </c>
      <c r="C40" s="261"/>
      <c r="D40" s="261"/>
      <c r="E40" s="262"/>
      <c r="F40" s="261"/>
      <c r="G40" s="261"/>
      <c r="H40" s="261"/>
      <c r="I40" s="260"/>
      <c r="J40" s="260"/>
      <c r="K40" s="259"/>
    </row>
    <row r="41" spans="1:11" ht="12.75" x14ac:dyDescent="0.2">
      <c r="A41" s="258"/>
      <c r="B41" s="261" t="s">
        <v>103</v>
      </c>
      <c r="C41" s="261"/>
      <c r="D41" s="261"/>
      <c r="E41" s="262"/>
      <c r="F41" s="261"/>
      <c r="G41" s="261"/>
      <c r="H41" s="261"/>
      <c r="I41" s="260"/>
      <c r="J41" s="260"/>
      <c r="K41" s="259"/>
    </row>
    <row r="42" spans="1:11" ht="12.75" x14ac:dyDescent="0.2">
      <c r="A42" s="258"/>
      <c r="B42" s="261" t="s">
        <v>102</v>
      </c>
      <c r="C42" s="261"/>
      <c r="D42" s="261"/>
      <c r="E42" s="262"/>
      <c r="F42" s="261"/>
      <c r="G42" s="261"/>
      <c r="H42" s="261"/>
      <c r="I42" s="260"/>
      <c r="J42" s="260"/>
      <c r="K42" s="259"/>
    </row>
    <row r="43" spans="1:11" ht="12.75" x14ac:dyDescent="0.2">
      <c r="A43" s="258"/>
      <c r="B43" s="261" t="s">
        <v>101</v>
      </c>
      <c r="C43" s="261"/>
      <c r="D43" s="261"/>
      <c r="E43" s="262"/>
      <c r="F43" s="261"/>
      <c r="G43" s="261"/>
      <c r="H43" s="261"/>
      <c r="I43" s="260"/>
      <c r="J43" s="260"/>
      <c r="K43" s="259"/>
    </row>
    <row r="44" spans="1:11" ht="12.75" x14ac:dyDescent="0.2">
      <c r="A44" s="258"/>
      <c r="B44" s="261" t="s">
        <v>100</v>
      </c>
      <c r="C44" s="261"/>
      <c r="D44" s="261"/>
      <c r="E44" s="262"/>
      <c r="F44" s="261"/>
      <c r="G44" s="261"/>
      <c r="H44" s="261"/>
      <c r="I44" s="260"/>
      <c r="J44" s="260"/>
      <c r="K44" s="259"/>
    </row>
    <row r="45" spans="1:11" ht="12.75" x14ac:dyDescent="0.2">
      <c r="A45" s="258"/>
      <c r="B45" s="257" t="s">
        <v>99</v>
      </c>
      <c r="C45" s="252"/>
      <c r="D45" s="252"/>
      <c r="E45" s="256"/>
      <c r="F45" s="252"/>
      <c r="G45" s="252"/>
      <c r="H45" s="252"/>
      <c r="I45" s="255"/>
      <c r="J45" s="255"/>
      <c r="K45" s="254"/>
    </row>
    <row r="46" spans="1:11" ht="12.75" x14ac:dyDescent="0.2">
      <c r="A46" s="258"/>
      <c r="B46" s="257" t="s">
        <v>98</v>
      </c>
      <c r="C46" s="252"/>
      <c r="D46" s="252"/>
      <c r="E46" s="256"/>
      <c r="F46" s="252"/>
      <c r="G46" s="252"/>
      <c r="H46" s="252"/>
      <c r="I46" s="255"/>
      <c r="J46" s="255"/>
      <c r="K46" s="254"/>
    </row>
    <row r="47" spans="1:11" ht="12.75" x14ac:dyDescent="0.2">
      <c r="A47" s="258"/>
      <c r="B47" s="257"/>
      <c r="C47" s="252"/>
      <c r="D47" s="252"/>
      <c r="E47" s="256"/>
      <c r="F47" s="252"/>
      <c r="G47" s="252"/>
      <c r="H47" s="252"/>
      <c r="I47" s="255"/>
      <c r="J47" s="255"/>
      <c r="K47" s="254"/>
    </row>
    <row r="48" spans="1:11" ht="12.75" x14ac:dyDescent="0.2">
      <c r="A48" s="258"/>
      <c r="B48" s="257" t="s">
        <v>97</v>
      </c>
      <c r="C48" s="252"/>
      <c r="D48" s="252"/>
      <c r="E48" s="256"/>
      <c r="F48" s="252"/>
      <c r="G48" s="252"/>
      <c r="H48" s="252"/>
      <c r="I48" s="255"/>
      <c r="J48" s="255"/>
      <c r="K48" s="254"/>
    </row>
    <row r="49" spans="1:11" ht="12.75" x14ac:dyDescent="0.2">
      <c r="A49" s="258"/>
      <c r="B49" s="257" t="s">
        <v>96</v>
      </c>
      <c r="C49" s="252"/>
      <c r="D49" s="252"/>
      <c r="E49" s="256"/>
      <c r="F49" s="252"/>
      <c r="G49" s="252"/>
      <c r="H49" s="252"/>
      <c r="I49" s="255"/>
      <c r="J49" s="255"/>
      <c r="K49" s="254"/>
    </row>
    <row r="50" spans="1:11" ht="12.75" x14ac:dyDescent="0.2">
      <c r="A50" s="258"/>
      <c r="B50" s="257"/>
      <c r="C50" s="252"/>
      <c r="D50" s="252"/>
      <c r="E50" s="256"/>
      <c r="F50" s="252"/>
      <c r="G50" s="252"/>
      <c r="H50" s="252"/>
      <c r="I50" s="255"/>
      <c r="J50" s="255"/>
      <c r="K50" s="254"/>
    </row>
    <row r="51" spans="1:11" ht="12.75" x14ac:dyDescent="0.2">
      <c r="A51" s="258"/>
      <c r="B51" s="257" t="s">
        <v>95</v>
      </c>
      <c r="C51" s="252"/>
      <c r="D51" s="252"/>
      <c r="E51" s="256"/>
      <c r="F51" s="252"/>
      <c r="G51" s="252"/>
      <c r="H51" s="252"/>
      <c r="I51" s="255"/>
      <c r="J51" s="255"/>
      <c r="K51" s="254"/>
    </row>
    <row r="52" spans="1:11" s="250" customFormat="1" ht="12.75" x14ac:dyDescent="0.2">
      <c r="A52" s="253"/>
      <c r="B52" s="252" t="s">
        <v>94</v>
      </c>
      <c r="C52" s="252"/>
      <c r="D52" s="252"/>
      <c r="E52" s="252"/>
      <c r="F52" s="252"/>
      <c r="G52" s="252"/>
      <c r="H52" s="252"/>
      <c r="I52" s="252"/>
      <c r="J52" s="252"/>
      <c r="K52" s="251"/>
    </row>
    <row r="53" spans="1:11" s="250" customFormat="1" ht="12.75" x14ac:dyDescent="0.2">
      <c r="A53" s="249"/>
      <c r="B53" s="252" t="s">
        <v>93</v>
      </c>
      <c r="C53" s="252"/>
      <c r="D53" s="252"/>
      <c r="E53" s="252"/>
      <c r="F53" s="252"/>
      <c r="G53" s="252"/>
      <c r="H53" s="252"/>
      <c r="I53" s="252"/>
      <c r="J53" s="252"/>
      <c r="K53" s="251"/>
    </row>
    <row r="54" spans="1:11" s="250" customFormat="1" ht="12.75" x14ac:dyDescent="0.2">
      <c r="A54" s="249"/>
      <c r="B54" s="252"/>
      <c r="C54" s="252"/>
      <c r="D54" s="252"/>
      <c r="E54" s="252"/>
      <c r="F54" s="252"/>
      <c r="G54" s="252"/>
      <c r="H54" s="252"/>
      <c r="I54" s="252"/>
      <c r="J54" s="252"/>
      <c r="K54" s="251"/>
    </row>
    <row r="55" spans="1:11" ht="12.75" x14ac:dyDescent="0.2">
      <c r="A55" s="249" t="s">
        <v>92</v>
      </c>
      <c r="B55" s="248"/>
      <c r="C55" s="248"/>
      <c r="D55" s="248"/>
      <c r="E55" s="248"/>
      <c r="F55" s="248"/>
      <c r="G55" s="248"/>
      <c r="H55" s="248"/>
      <c r="I55" s="248"/>
      <c r="J55" s="248"/>
      <c r="K55" s="247"/>
    </row>
    <row r="56" spans="1:11" ht="18" customHeight="1" thickBot="1" x14ac:dyDescent="0.25">
      <c r="A56" s="351" t="s">
        <v>128</v>
      </c>
      <c r="B56" s="352"/>
      <c r="C56" s="352"/>
      <c r="D56" s="352"/>
      <c r="E56" s="352"/>
      <c r="F56" s="352"/>
      <c r="G56" s="352"/>
      <c r="H56" s="352"/>
      <c r="I56" s="352"/>
      <c r="J56" s="352"/>
      <c r="K56" s="353"/>
    </row>
    <row r="57" spans="1:11" ht="12.75" thickTop="1" x14ac:dyDescent="0.2"/>
    <row r="58" spans="1:11" ht="0.75" customHeight="1" x14ac:dyDescent="0.2"/>
  </sheetData>
  <mergeCells count="22">
    <mergeCell ref="B23:C23"/>
    <mergeCell ref="B33:C33"/>
    <mergeCell ref="B34:C34"/>
    <mergeCell ref="B35:C35"/>
    <mergeCell ref="A56:K56"/>
    <mergeCell ref="A26:K26"/>
    <mergeCell ref="B28:C28"/>
    <mergeCell ref="H28:I28"/>
    <mergeCell ref="B30:C30"/>
    <mergeCell ref="B31:C31"/>
    <mergeCell ref="B32:C32"/>
    <mergeCell ref="B15:C15"/>
    <mergeCell ref="B16:C16"/>
    <mergeCell ref="B18:C18"/>
    <mergeCell ref="A19:K19"/>
    <mergeCell ref="B22:C22"/>
    <mergeCell ref="H22:I22"/>
    <mergeCell ref="A8:K8"/>
    <mergeCell ref="B11:C11"/>
    <mergeCell ref="H11:I11"/>
    <mergeCell ref="B13:C13"/>
    <mergeCell ref="B14:C14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694D-DDCA-4C94-89B4-CD2470C2756A}">
  <dimension ref="A2:T75"/>
  <sheetViews>
    <sheetView showGridLines="0" topLeftCell="A5" zoomScaleNormal="100" workbookViewId="0">
      <selection activeCell="N5" sqref="N5"/>
    </sheetView>
  </sheetViews>
  <sheetFormatPr defaultColWidth="9.140625" defaultRowHeight="11.25" x14ac:dyDescent="0.2"/>
  <cols>
    <col min="1" max="1" width="48.140625" style="1" bestFit="1" customWidth="1"/>
    <col min="2" max="2" width="7.140625" style="1" customWidth="1"/>
    <col min="3" max="3" width="6.140625" style="1" customWidth="1"/>
    <col min="4" max="4" width="8.42578125" style="1" bestFit="1" customWidth="1"/>
    <col min="5" max="5" width="5.7109375" style="1" customWidth="1"/>
    <col min="6" max="6" width="8.42578125" style="1" bestFit="1" customWidth="1"/>
    <col min="7" max="7" width="5.7109375" style="1" customWidth="1"/>
    <col min="8" max="8" width="7.42578125" style="2" customWidth="1"/>
    <col min="9" max="9" width="9.28515625" style="1" customWidth="1"/>
    <col min="10" max="10" width="5.85546875" style="1" customWidth="1"/>
    <col min="11" max="13" width="5.7109375" style="1" customWidth="1"/>
    <col min="14" max="16384" width="9.140625" style="1"/>
  </cols>
  <sheetData>
    <row r="2" spans="1:20" ht="12" thickBot="1" x14ac:dyDescent="0.25"/>
    <row r="3" spans="1:20" ht="15" customHeight="1" x14ac:dyDescent="0.2">
      <c r="A3" s="354"/>
      <c r="B3" s="356" t="s">
        <v>126</v>
      </c>
      <c r="C3" s="356"/>
      <c r="D3" s="356"/>
      <c r="E3" s="356"/>
      <c r="F3" s="356"/>
      <c r="G3" s="357"/>
      <c r="H3" s="358" t="s">
        <v>56</v>
      </c>
      <c r="I3" s="359"/>
      <c r="J3" s="360" t="s">
        <v>55</v>
      </c>
      <c r="K3" s="361"/>
      <c r="L3" s="361"/>
      <c r="M3" s="362"/>
    </row>
    <row r="4" spans="1:20" ht="19.5" customHeight="1" thickBot="1" x14ac:dyDescent="0.25">
      <c r="A4" s="355"/>
      <c r="B4" s="114" t="s">
        <v>54</v>
      </c>
      <c r="C4" s="114" t="s">
        <v>53</v>
      </c>
      <c r="D4" s="114" t="s">
        <v>52</v>
      </c>
      <c r="E4" s="114" t="s">
        <v>51</v>
      </c>
      <c r="F4" s="113" t="s">
        <v>50</v>
      </c>
      <c r="G4" s="113" t="s">
        <v>123</v>
      </c>
      <c r="H4" s="363" t="s">
        <v>124</v>
      </c>
      <c r="I4" s="364"/>
      <c r="J4" s="112">
        <v>2022</v>
      </c>
      <c r="K4" s="112">
        <v>2023</v>
      </c>
      <c r="L4" s="111">
        <v>2024</v>
      </c>
      <c r="M4" s="111">
        <v>2025</v>
      </c>
      <c r="N4" s="4"/>
    </row>
    <row r="5" spans="1:20" ht="15" customHeight="1" thickTop="1" x14ac:dyDescent="0.2">
      <c r="A5" s="110" t="s">
        <v>49</v>
      </c>
      <c r="B5" s="108">
        <v>12532</v>
      </c>
      <c r="C5" s="108">
        <v>12526</v>
      </c>
      <c r="D5" s="109">
        <f>D7+D6+'GYCF &amp; Security'!D5</f>
        <v>12511</v>
      </c>
      <c r="E5" s="108">
        <f>E7+E6+'GYCF &amp; Security'!E5</f>
        <v>12497</v>
      </c>
      <c r="F5" s="107">
        <f>F7+F6+'GYCF &amp; Security'!F5</f>
        <v>12492</v>
      </c>
      <c r="G5" s="101">
        <f>G7+G6+'GYCF &amp; Security'!G5</f>
        <v>12454</v>
      </c>
      <c r="H5" s="101">
        <f>H7+H6+'GYCF &amp; Security'!G7</f>
        <v>12712</v>
      </c>
      <c r="I5" s="100">
        <f>(G5-H5)/H5</f>
        <v>-2.0295783511642542E-2</v>
      </c>
      <c r="J5" s="106">
        <v>12075</v>
      </c>
      <c r="K5" s="106">
        <v>13295</v>
      </c>
      <c r="L5" s="84">
        <v>12708</v>
      </c>
      <c r="M5" s="338">
        <f>+M7+M6+'GYCF &amp; Security'!M5</f>
        <v>12454</v>
      </c>
    </row>
    <row r="6" spans="1:20" ht="15" customHeight="1" x14ac:dyDescent="0.25">
      <c r="A6" s="105" t="s">
        <v>48</v>
      </c>
      <c r="B6" s="103">
        <v>444</v>
      </c>
      <c r="C6" s="103">
        <v>449</v>
      </c>
      <c r="D6" s="104">
        <v>471</v>
      </c>
      <c r="E6" s="103">
        <v>429</v>
      </c>
      <c r="F6" s="102">
        <v>413</v>
      </c>
      <c r="G6" s="327">
        <v>433</v>
      </c>
      <c r="H6" s="101">
        <v>203</v>
      </c>
      <c r="I6" s="100">
        <f>(G6-H6)/H6</f>
        <v>1.1330049261083743</v>
      </c>
      <c r="J6" s="86">
        <v>1050</v>
      </c>
      <c r="K6" s="86">
        <v>665</v>
      </c>
      <c r="L6" s="84">
        <v>203</v>
      </c>
      <c r="M6" s="328">
        <v>433</v>
      </c>
      <c r="O6" s="4"/>
      <c r="P6" s="99"/>
      <c r="Q6" s="4"/>
    </row>
    <row r="7" spans="1:20" ht="15" customHeight="1" thickBot="1" x14ac:dyDescent="0.25">
      <c r="A7" s="98" t="s">
        <v>47</v>
      </c>
      <c r="B7" s="96">
        <v>11082</v>
      </c>
      <c r="C7" s="96">
        <v>11071</v>
      </c>
      <c r="D7" s="97">
        <f>D9+D11+D21+D23+D28+D33+D37+D41+D47+D55</f>
        <v>11051</v>
      </c>
      <c r="E7" s="96">
        <f>E9+E11+E21+E23+E28+E33+E37+E41+E47+E55</f>
        <v>11002</v>
      </c>
      <c r="F7" s="95">
        <f>F9+F11+F21+F23+F28+F33+F37+F41+F47+F55</f>
        <v>11091</v>
      </c>
      <c r="G7" s="94">
        <f>G9+G11+G21+G23+G28+G33+G37+G41+G47+G55</f>
        <v>11042</v>
      </c>
      <c r="H7" s="94">
        <f>SUM(H9+H11+H21+H23+H28+H33+H35+H37+H41+H47+H55)</f>
        <v>11530</v>
      </c>
      <c r="I7" s="93">
        <f>(G7-H7)/H7</f>
        <v>-4.2324371205550736E-2</v>
      </c>
      <c r="J7" s="92">
        <v>9934</v>
      </c>
      <c r="K7" s="92">
        <v>11353</v>
      </c>
      <c r="L7" s="91">
        <v>11530</v>
      </c>
      <c r="M7" s="90">
        <f>SUM(M9+M11+M21+M23+M28+M33+M37+M41+M47+M55)</f>
        <v>11042</v>
      </c>
      <c r="P7" s="4"/>
    </row>
    <row r="8" spans="1:20" ht="15" customHeight="1" thickBot="1" x14ac:dyDescent="0.25">
      <c r="A8" s="89"/>
      <c r="B8" s="24"/>
      <c r="C8" s="24"/>
      <c r="D8" s="88"/>
      <c r="E8" s="87"/>
      <c r="F8" s="20"/>
      <c r="G8" s="20"/>
      <c r="H8" s="26"/>
      <c r="I8" s="29"/>
      <c r="J8" s="86"/>
      <c r="K8" s="85"/>
      <c r="L8" s="84"/>
      <c r="M8" s="80"/>
    </row>
    <row r="9" spans="1:20" ht="15" customHeight="1" thickBot="1" x14ac:dyDescent="0.25">
      <c r="A9" s="61" t="s">
        <v>46</v>
      </c>
      <c r="B9" s="45">
        <v>426</v>
      </c>
      <c r="C9" s="45">
        <v>429</v>
      </c>
      <c r="D9" s="45">
        <v>430</v>
      </c>
      <c r="E9" s="45">
        <v>429</v>
      </c>
      <c r="F9" s="44">
        <v>432</v>
      </c>
      <c r="G9" s="44">
        <v>430</v>
      </c>
      <c r="H9" s="42">
        <v>424</v>
      </c>
      <c r="I9" s="41">
        <f>(G9-H9)/H9</f>
        <v>1.4150943396226415E-2</v>
      </c>
      <c r="J9" s="40">
        <v>411</v>
      </c>
      <c r="K9" s="40">
        <v>397</v>
      </c>
      <c r="L9" s="39">
        <v>424</v>
      </c>
      <c r="M9" s="39">
        <v>430</v>
      </c>
      <c r="O9" s="83"/>
      <c r="P9" s="82"/>
      <c r="Q9" s="49"/>
    </row>
    <row r="10" spans="1:20" ht="15" customHeight="1" thickBot="1" x14ac:dyDescent="0.25">
      <c r="A10" s="81"/>
      <c r="B10" s="24"/>
      <c r="C10" s="24"/>
      <c r="D10" s="23"/>
      <c r="E10" s="23"/>
      <c r="F10" s="20"/>
      <c r="G10" s="20"/>
      <c r="H10" s="26"/>
      <c r="I10" s="29"/>
      <c r="J10" s="17"/>
      <c r="K10" s="17"/>
      <c r="L10" s="16"/>
      <c r="M10" s="80"/>
      <c r="N10" s="67"/>
      <c r="P10" s="67"/>
      <c r="Q10" s="49"/>
      <c r="R10" s="78"/>
      <c r="S10" s="78"/>
      <c r="T10" s="78"/>
    </row>
    <row r="11" spans="1:20" ht="15" customHeight="1" thickBot="1" x14ac:dyDescent="0.25">
      <c r="A11" s="79" t="s">
        <v>45</v>
      </c>
      <c r="B11" s="45">
        <v>1324</v>
      </c>
      <c r="C11" s="45">
        <v>1324</v>
      </c>
      <c r="D11" s="45">
        <f>D12+D14+D15</f>
        <v>1324</v>
      </c>
      <c r="E11" s="45">
        <f>E12+E14+E15</f>
        <v>1310</v>
      </c>
      <c r="F11" s="44">
        <f>F12+F14+F15</f>
        <v>1302</v>
      </c>
      <c r="G11" s="44">
        <f>G12+G14+G15</f>
        <v>1293</v>
      </c>
      <c r="H11" s="42">
        <f>+H12+H14</f>
        <v>1286</v>
      </c>
      <c r="I11" s="41">
        <f>(G11-H11)/H11</f>
        <v>5.4432348367029551E-3</v>
      </c>
      <c r="J11" s="40">
        <v>1326</v>
      </c>
      <c r="K11" s="40">
        <v>1345</v>
      </c>
      <c r="L11" s="39">
        <v>1286</v>
      </c>
      <c r="M11" s="39">
        <f>M12+M14+M15</f>
        <v>1293</v>
      </c>
      <c r="Q11" s="2"/>
      <c r="R11" s="78"/>
      <c r="S11" s="78"/>
      <c r="T11" s="78"/>
    </row>
    <row r="12" spans="1:20" ht="15" customHeight="1" x14ac:dyDescent="0.2">
      <c r="A12" s="25" t="s">
        <v>44</v>
      </c>
      <c r="B12" s="24">
        <v>1044</v>
      </c>
      <c r="C12" s="24">
        <v>1107</v>
      </c>
      <c r="D12" s="23">
        <v>1104</v>
      </c>
      <c r="E12" s="23">
        <v>1106</v>
      </c>
      <c r="F12" s="20">
        <v>1105</v>
      </c>
      <c r="G12" s="20">
        <v>1085</v>
      </c>
      <c r="H12" s="26">
        <v>1242</v>
      </c>
      <c r="I12" s="29">
        <f>(G12-H12)/H12</f>
        <v>-0.12640901771336555</v>
      </c>
      <c r="J12" s="17">
        <v>1239</v>
      </c>
      <c r="K12" s="17">
        <v>1302</v>
      </c>
      <c r="L12" s="16">
        <v>1242</v>
      </c>
      <c r="M12" s="15">
        <v>1085</v>
      </c>
      <c r="Q12" s="2"/>
      <c r="R12" s="78"/>
      <c r="S12" s="78"/>
      <c r="T12" s="78"/>
    </row>
    <row r="13" spans="1:20" ht="15" customHeight="1" x14ac:dyDescent="0.2">
      <c r="A13" s="25" t="s">
        <v>43</v>
      </c>
      <c r="B13" s="24"/>
      <c r="C13" s="24"/>
      <c r="D13" s="23"/>
      <c r="E13" s="22"/>
      <c r="F13" s="21"/>
      <c r="G13" s="20"/>
      <c r="H13" s="26"/>
      <c r="I13" s="29"/>
      <c r="J13" s="17"/>
      <c r="K13" s="17"/>
      <c r="L13" s="16"/>
      <c r="M13" s="15"/>
    </row>
    <row r="14" spans="1:20" ht="15" customHeight="1" x14ac:dyDescent="0.2">
      <c r="A14" s="25" t="s">
        <v>42</v>
      </c>
      <c r="B14" s="24">
        <v>42</v>
      </c>
      <c r="C14" s="24">
        <v>39</v>
      </c>
      <c r="D14" s="23">
        <v>36</v>
      </c>
      <c r="E14" s="22">
        <v>34</v>
      </c>
      <c r="F14" s="21">
        <v>24</v>
      </c>
      <c r="G14" s="20">
        <v>23</v>
      </c>
      <c r="H14" s="26">
        <v>44</v>
      </c>
      <c r="I14" s="29">
        <f>(G14-H14)/H14</f>
        <v>-0.47727272727272729</v>
      </c>
      <c r="J14" s="17">
        <v>87</v>
      </c>
      <c r="K14" s="17">
        <v>43</v>
      </c>
      <c r="L14" s="16">
        <v>44</v>
      </c>
      <c r="M14" s="15">
        <v>23</v>
      </c>
    </row>
    <row r="15" spans="1:20" ht="15" customHeight="1" x14ac:dyDescent="0.2">
      <c r="A15" s="57" t="s">
        <v>41</v>
      </c>
      <c r="B15" s="24">
        <v>238</v>
      </c>
      <c r="C15" s="24">
        <v>178</v>
      </c>
      <c r="D15" s="23">
        <v>184</v>
      </c>
      <c r="E15" s="24">
        <v>170</v>
      </c>
      <c r="F15" s="50">
        <v>173</v>
      </c>
      <c r="G15" s="50">
        <v>185</v>
      </c>
      <c r="H15" s="26"/>
      <c r="I15" s="29"/>
      <c r="J15" s="17"/>
      <c r="K15" s="17"/>
      <c r="L15" s="16"/>
      <c r="M15" s="15">
        <v>185</v>
      </c>
    </row>
    <row r="16" spans="1:20" ht="15" customHeight="1" thickBot="1" x14ac:dyDescent="0.25">
      <c r="A16" s="77"/>
      <c r="B16" s="24"/>
      <c r="C16" s="24"/>
      <c r="D16" s="23"/>
      <c r="E16" s="22"/>
      <c r="F16" s="21"/>
      <c r="G16" s="20"/>
      <c r="H16" s="26"/>
      <c r="I16" s="29"/>
      <c r="J16" s="17"/>
      <c r="K16" s="17"/>
      <c r="L16" s="16"/>
      <c r="M16" s="15"/>
    </row>
    <row r="17" spans="1:13" ht="15" customHeight="1" thickBot="1" x14ac:dyDescent="0.25">
      <c r="A17" s="14" t="s">
        <v>40</v>
      </c>
      <c r="B17" s="38"/>
      <c r="C17" s="38"/>
      <c r="D17" s="38"/>
      <c r="E17" s="76"/>
      <c r="F17" s="75"/>
      <c r="G17" s="37"/>
      <c r="H17" s="36"/>
      <c r="I17" s="35"/>
      <c r="J17" s="74"/>
      <c r="K17" s="74"/>
      <c r="L17" s="33"/>
      <c r="M17" s="33"/>
    </row>
    <row r="18" spans="1:13" ht="15" customHeight="1" thickBot="1" x14ac:dyDescent="0.25">
      <c r="A18" s="14" t="s">
        <v>39</v>
      </c>
      <c r="B18" s="38"/>
      <c r="C18" s="38"/>
      <c r="D18" s="38"/>
      <c r="E18" s="38"/>
      <c r="F18" s="37"/>
      <c r="G18" s="37"/>
      <c r="H18" s="36"/>
      <c r="I18" s="35"/>
      <c r="J18" s="74"/>
      <c r="K18" s="74"/>
      <c r="L18" s="33"/>
      <c r="M18" s="33"/>
    </row>
    <row r="19" spans="1:13" ht="15" customHeight="1" thickBot="1" x14ac:dyDescent="0.25">
      <c r="A19" s="14" t="s">
        <v>38</v>
      </c>
      <c r="B19" s="38"/>
      <c r="C19" s="38"/>
      <c r="D19" s="38"/>
      <c r="E19" s="38"/>
      <c r="F19" s="37"/>
      <c r="G19" s="37"/>
      <c r="H19" s="36"/>
      <c r="I19" s="35"/>
      <c r="J19" s="74"/>
      <c r="K19" s="74"/>
      <c r="L19" s="33"/>
      <c r="M19" s="33"/>
    </row>
    <row r="20" spans="1:13" ht="15" customHeight="1" thickBot="1" x14ac:dyDescent="0.25">
      <c r="A20" s="25"/>
      <c r="B20" s="24"/>
      <c r="C20" s="24"/>
      <c r="D20" s="23"/>
      <c r="E20" s="23"/>
      <c r="F20" s="20"/>
      <c r="G20" s="20"/>
      <c r="H20" s="323"/>
      <c r="I20" s="29"/>
      <c r="J20" s="17"/>
      <c r="K20" s="17"/>
      <c r="L20" s="16"/>
      <c r="M20" s="15"/>
    </row>
    <row r="21" spans="1:13" ht="15" customHeight="1" thickBot="1" x14ac:dyDescent="0.25">
      <c r="A21" s="61" t="s">
        <v>37</v>
      </c>
      <c r="B21" s="45">
        <v>5</v>
      </c>
      <c r="C21" s="45">
        <v>5</v>
      </c>
      <c r="D21" s="45">
        <v>4</v>
      </c>
      <c r="E21" s="60">
        <v>5</v>
      </c>
      <c r="F21" s="69">
        <v>8</v>
      </c>
      <c r="G21" s="44">
        <v>4</v>
      </c>
      <c r="H21" s="324">
        <v>3</v>
      </c>
      <c r="I21" s="41">
        <f>(G21-H21)/H21</f>
        <v>0.33333333333333331</v>
      </c>
      <c r="J21" s="40">
        <v>7</v>
      </c>
      <c r="K21" s="40">
        <v>4</v>
      </c>
      <c r="L21" s="39">
        <v>3</v>
      </c>
      <c r="M21" s="39">
        <v>4</v>
      </c>
    </row>
    <row r="22" spans="1:13" ht="15" customHeight="1" thickBot="1" x14ac:dyDescent="0.25">
      <c r="A22" s="25"/>
      <c r="B22" s="24"/>
      <c r="C22" s="24"/>
      <c r="D22" s="23"/>
      <c r="E22" s="22"/>
      <c r="F22" s="21"/>
      <c r="G22" s="20"/>
      <c r="H22" s="49"/>
      <c r="I22" s="48"/>
      <c r="J22" s="17"/>
      <c r="K22" s="17"/>
      <c r="L22" s="16"/>
      <c r="M22" s="15"/>
    </row>
    <row r="23" spans="1:13" ht="15" customHeight="1" thickBot="1" x14ac:dyDescent="0.25">
      <c r="A23" s="61" t="s">
        <v>36</v>
      </c>
      <c r="B23" s="45">
        <v>933</v>
      </c>
      <c r="C23" s="45">
        <v>944</v>
      </c>
      <c r="D23" s="45">
        <f>D24+D25+D26</f>
        <v>953</v>
      </c>
      <c r="E23" s="73">
        <f>E24+E25+E26</f>
        <v>933</v>
      </c>
      <c r="F23" s="69">
        <f>F24+F25+F26</f>
        <v>936</v>
      </c>
      <c r="G23" s="43">
        <f>G24+G25+G26</f>
        <v>905</v>
      </c>
      <c r="H23" s="42">
        <f>H24+H25</f>
        <v>1269</v>
      </c>
      <c r="I23" s="41">
        <f>(G23-H23)/H23</f>
        <v>-0.28684003152088261</v>
      </c>
      <c r="J23" s="40">
        <v>1237</v>
      </c>
      <c r="K23" s="40">
        <v>1258</v>
      </c>
      <c r="L23" s="39">
        <v>1269</v>
      </c>
      <c r="M23" s="39">
        <f>M24+M25+M26</f>
        <v>905</v>
      </c>
    </row>
    <row r="24" spans="1:13" ht="15" customHeight="1" x14ac:dyDescent="0.2">
      <c r="A24" s="57" t="s">
        <v>21</v>
      </c>
      <c r="B24" s="24">
        <v>856</v>
      </c>
      <c r="C24" s="24">
        <v>867</v>
      </c>
      <c r="D24" s="23">
        <v>872</v>
      </c>
      <c r="E24" s="22">
        <v>858</v>
      </c>
      <c r="F24" s="21">
        <v>865</v>
      </c>
      <c r="G24" s="20">
        <v>839</v>
      </c>
      <c r="H24" s="28">
        <v>1199</v>
      </c>
      <c r="I24" s="29">
        <f>(G24-H24)/H24</f>
        <v>-0.30025020850708922</v>
      </c>
      <c r="J24" s="17">
        <v>1189</v>
      </c>
      <c r="K24" s="17">
        <v>1195</v>
      </c>
      <c r="L24" s="16">
        <v>1199</v>
      </c>
      <c r="M24" s="15">
        <v>839</v>
      </c>
    </row>
    <row r="25" spans="1:13" ht="15" customHeight="1" x14ac:dyDescent="0.2">
      <c r="A25" s="25" t="s">
        <v>35</v>
      </c>
      <c r="B25" s="24">
        <v>61</v>
      </c>
      <c r="C25" s="24">
        <v>75</v>
      </c>
      <c r="D25" s="23">
        <v>81</v>
      </c>
      <c r="E25" s="23">
        <v>75</v>
      </c>
      <c r="F25" s="20">
        <v>71</v>
      </c>
      <c r="G25" s="20">
        <v>66</v>
      </c>
      <c r="H25" s="26">
        <v>70</v>
      </c>
      <c r="I25" s="18">
        <f>(G25-H25)/H25</f>
        <v>-5.7142857142857141E-2</v>
      </c>
      <c r="J25" s="17">
        <v>48</v>
      </c>
      <c r="K25" s="17">
        <v>63</v>
      </c>
      <c r="L25" s="16">
        <v>70</v>
      </c>
      <c r="M25" s="15">
        <v>66</v>
      </c>
    </row>
    <row r="26" spans="1:13" ht="15" customHeight="1" x14ac:dyDescent="0.2">
      <c r="A26" s="25" t="s">
        <v>34</v>
      </c>
      <c r="B26" s="24">
        <v>16</v>
      </c>
      <c r="C26" s="24">
        <v>2</v>
      </c>
      <c r="D26" s="23">
        <v>0</v>
      </c>
      <c r="E26" s="24">
        <v>0</v>
      </c>
      <c r="F26" s="50">
        <v>0</v>
      </c>
      <c r="G26" s="50">
        <v>0</v>
      </c>
      <c r="H26" s="49"/>
      <c r="I26" s="48"/>
      <c r="J26" s="17"/>
      <c r="K26" s="17"/>
      <c r="L26" s="16"/>
      <c r="M26" s="15">
        <v>0</v>
      </c>
    </row>
    <row r="27" spans="1:13" ht="15" customHeight="1" thickBot="1" x14ac:dyDescent="0.25">
      <c r="A27" s="72"/>
      <c r="B27" s="24"/>
      <c r="C27" s="24"/>
      <c r="D27" s="23"/>
      <c r="E27" s="24"/>
      <c r="F27" s="50"/>
      <c r="G27" s="50"/>
      <c r="H27" s="49"/>
      <c r="I27" s="48"/>
      <c r="J27" s="17"/>
      <c r="K27" s="17"/>
      <c r="L27" s="16"/>
      <c r="M27" s="15"/>
    </row>
    <row r="28" spans="1:13" ht="15" customHeight="1" thickBot="1" x14ac:dyDescent="0.25">
      <c r="A28" s="61" t="s">
        <v>33</v>
      </c>
      <c r="B28" s="45">
        <v>1251</v>
      </c>
      <c r="C28" s="45">
        <v>1243</v>
      </c>
      <c r="D28" s="45">
        <f>D29+D31</f>
        <v>1271</v>
      </c>
      <c r="E28" s="45">
        <f>E29+E31</f>
        <v>1274</v>
      </c>
      <c r="F28" s="44">
        <f>F29+F31</f>
        <v>1297</v>
      </c>
      <c r="G28" s="44">
        <f>G29+G31</f>
        <v>1276</v>
      </c>
      <c r="H28" s="42">
        <f>H29+H31</f>
        <v>1308</v>
      </c>
      <c r="I28" s="41">
        <f>(G28-H28)/H28</f>
        <v>-2.4464831804281346E-2</v>
      </c>
      <c r="J28" s="40">
        <v>1149</v>
      </c>
      <c r="K28" s="40">
        <v>1277</v>
      </c>
      <c r="L28" s="39">
        <v>1308</v>
      </c>
      <c r="M28" s="39">
        <f>M29+M31</f>
        <v>1276</v>
      </c>
    </row>
    <row r="29" spans="1:13" ht="15" customHeight="1" x14ac:dyDescent="0.2">
      <c r="A29" s="25" t="s">
        <v>21</v>
      </c>
      <c r="B29" s="24">
        <v>942</v>
      </c>
      <c r="C29" s="24">
        <v>953</v>
      </c>
      <c r="D29" s="23">
        <v>952</v>
      </c>
      <c r="E29" s="23">
        <v>946</v>
      </c>
      <c r="F29" s="20">
        <v>950</v>
      </c>
      <c r="G29" s="20">
        <v>934</v>
      </c>
      <c r="H29" s="26">
        <v>960</v>
      </c>
      <c r="I29" s="29">
        <f>(G29-H29)/H29</f>
        <v>-2.7083333333333334E-2</v>
      </c>
      <c r="J29" s="17">
        <v>813</v>
      </c>
      <c r="K29" s="17">
        <v>979</v>
      </c>
      <c r="L29" s="16">
        <v>960</v>
      </c>
      <c r="M29" s="15">
        <v>934</v>
      </c>
    </row>
    <row r="30" spans="1:13" ht="15" customHeight="1" x14ac:dyDescent="0.2">
      <c r="A30" s="25" t="s">
        <v>32</v>
      </c>
      <c r="B30" s="38"/>
      <c r="C30" s="38"/>
      <c r="D30" s="38"/>
      <c r="E30" s="38"/>
      <c r="F30" s="37"/>
      <c r="G30" s="37"/>
      <c r="H30" s="71"/>
      <c r="I30" s="35"/>
      <c r="J30" s="34">
        <v>336</v>
      </c>
      <c r="K30" s="34"/>
      <c r="L30" s="33"/>
      <c r="M30" s="32"/>
    </row>
    <row r="31" spans="1:13" ht="15" customHeight="1" x14ac:dyDescent="0.2">
      <c r="A31" s="25" t="s">
        <v>31</v>
      </c>
      <c r="B31" s="24">
        <v>309</v>
      </c>
      <c r="C31" s="24">
        <v>290</v>
      </c>
      <c r="D31" s="23">
        <v>319</v>
      </c>
      <c r="E31" s="23">
        <v>328</v>
      </c>
      <c r="F31" s="20">
        <v>347</v>
      </c>
      <c r="G31" s="20">
        <v>342</v>
      </c>
      <c r="H31" s="26">
        <v>348</v>
      </c>
      <c r="I31" s="18">
        <f>(G31-H31)/H31</f>
        <v>-1.7241379310344827E-2</v>
      </c>
      <c r="J31" s="17"/>
      <c r="K31" s="17">
        <v>298</v>
      </c>
      <c r="L31" s="16">
        <v>348</v>
      </c>
      <c r="M31" s="15">
        <v>342</v>
      </c>
    </row>
    <row r="32" spans="1:13" ht="15" customHeight="1" thickBot="1" x14ac:dyDescent="0.25">
      <c r="A32" s="25"/>
      <c r="B32" s="24"/>
      <c r="C32" s="24"/>
      <c r="D32" s="23"/>
      <c r="E32" s="22"/>
      <c r="F32" s="21"/>
      <c r="G32" s="20"/>
      <c r="H32" s="26"/>
      <c r="I32" s="29"/>
      <c r="J32" s="17"/>
      <c r="K32" s="17"/>
      <c r="L32" s="16"/>
      <c r="M32" s="15"/>
    </row>
    <row r="33" spans="1:19" ht="15" customHeight="1" thickBot="1" x14ac:dyDescent="0.25">
      <c r="A33" s="61" t="s">
        <v>30</v>
      </c>
      <c r="B33" s="45">
        <v>452</v>
      </c>
      <c r="C33" s="45">
        <v>442</v>
      </c>
      <c r="D33" s="45">
        <v>431</v>
      </c>
      <c r="E33" s="60">
        <v>420</v>
      </c>
      <c r="F33" s="69">
        <v>435</v>
      </c>
      <c r="G33" s="44">
        <v>419</v>
      </c>
      <c r="H33" s="42">
        <v>487</v>
      </c>
      <c r="I33" s="41">
        <f>(G33-H33)/H33</f>
        <v>-0.13963039014373715</v>
      </c>
      <c r="J33" s="40">
        <v>401</v>
      </c>
      <c r="K33" s="40">
        <v>569</v>
      </c>
      <c r="L33" s="39">
        <v>487</v>
      </c>
      <c r="M33" s="39">
        <v>419</v>
      </c>
      <c r="O33" s="4"/>
    </row>
    <row r="34" spans="1:19" ht="15" customHeight="1" thickBot="1" x14ac:dyDescent="0.25">
      <c r="A34" s="25"/>
      <c r="B34" s="24"/>
      <c r="C34" s="24"/>
      <c r="D34" s="23"/>
      <c r="E34" s="23"/>
      <c r="F34" s="20"/>
      <c r="G34" s="20"/>
      <c r="H34" s="26"/>
      <c r="I34" s="29"/>
      <c r="J34" s="17"/>
      <c r="K34" s="17"/>
      <c r="L34" s="16"/>
      <c r="M34" s="15"/>
    </row>
    <row r="35" spans="1:19" ht="15" customHeight="1" thickBot="1" x14ac:dyDescent="0.25">
      <c r="A35" s="14" t="s">
        <v>29</v>
      </c>
      <c r="B35" s="38"/>
      <c r="C35" s="38"/>
      <c r="D35" s="38"/>
      <c r="E35" s="38"/>
      <c r="F35" s="37"/>
      <c r="G35" s="37"/>
      <c r="H35" s="36"/>
      <c r="I35" s="35"/>
      <c r="J35" s="34">
        <v>0</v>
      </c>
      <c r="K35" s="34"/>
      <c r="L35" s="33"/>
      <c r="M35" s="32"/>
    </row>
    <row r="36" spans="1:19" ht="15" customHeight="1" thickBot="1" x14ac:dyDescent="0.25">
      <c r="A36" s="25"/>
      <c r="B36" s="24"/>
      <c r="C36" s="24"/>
      <c r="D36" s="23"/>
      <c r="E36" s="22"/>
      <c r="F36" s="21"/>
      <c r="G36" s="20"/>
      <c r="H36" s="26"/>
      <c r="I36" s="29"/>
      <c r="J36" s="17"/>
      <c r="K36" s="17"/>
      <c r="L36" s="16"/>
      <c r="M36" s="15"/>
    </row>
    <row r="37" spans="1:19" ht="15" customHeight="1" thickBot="1" x14ac:dyDescent="0.25">
      <c r="A37" s="70" t="s">
        <v>28</v>
      </c>
      <c r="B37" s="45">
        <v>3072</v>
      </c>
      <c r="C37" s="45">
        <v>3113</v>
      </c>
      <c r="D37" s="45">
        <f>D38+D39+D40</f>
        <v>3120</v>
      </c>
      <c r="E37" s="60">
        <f>E38+E39+E40</f>
        <v>3136</v>
      </c>
      <c r="F37" s="69">
        <f>F38+F39+F40</f>
        <v>3134</v>
      </c>
      <c r="G37" s="44">
        <f>G38+G39+G40</f>
        <v>3138</v>
      </c>
      <c r="H37" s="42">
        <v>3274</v>
      </c>
      <c r="I37" s="41">
        <f>(G37-H37)/H37</f>
        <v>-4.1539401343921811E-2</v>
      </c>
      <c r="J37" s="40">
        <v>2492</v>
      </c>
      <c r="K37" s="40">
        <v>3199</v>
      </c>
      <c r="L37" s="39">
        <v>3274</v>
      </c>
      <c r="M37" s="39">
        <f>M38+M39+M40</f>
        <v>3138</v>
      </c>
    </row>
    <row r="38" spans="1:19" ht="15" customHeight="1" x14ac:dyDescent="0.2">
      <c r="A38" s="57" t="s">
        <v>21</v>
      </c>
      <c r="B38" s="24">
        <v>2693</v>
      </c>
      <c r="C38" s="24">
        <v>2724</v>
      </c>
      <c r="D38" s="23">
        <v>2727</v>
      </c>
      <c r="E38" s="24">
        <v>2760</v>
      </c>
      <c r="F38" s="50">
        <v>2746</v>
      </c>
      <c r="G38" s="50">
        <v>2732</v>
      </c>
      <c r="H38" s="26"/>
      <c r="I38" s="29"/>
      <c r="J38" s="17"/>
      <c r="K38" s="17"/>
      <c r="L38" s="16"/>
      <c r="M38" s="15">
        <v>2732</v>
      </c>
    </row>
    <row r="39" spans="1:19" ht="15" customHeight="1" x14ac:dyDescent="0.2">
      <c r="A39" s="57" t="s">
        <v>27</v>
      </c>
      <c r="B39" s="24">
        <v>127</v>
      </c>
      <c r="C39" s="24">
        <v>132</v>
      </c>
      <c r="D39" s="23">
        <v>129</v>
      </c>
      <c r="E39" s="24">
        <v>123</v>
      </c>
      <c r="F39" s="54">
        <v>134</v>
      </c>
      <c r="G39" s="68">
        <v>126</v>
      </c>
      <c r="H39" s="26"/>
      <c r="I39" s="29"/>
      <c r="J39" s="17"/>
      <c r="K39" s="17"/>
      <c r="L39" s="16"/>
      <c r="M39" s="15">
        <v>126</v>
      </c>
    </row>
    <row r="40" spans="1:19" ht="15" customHeight="1" thickBot="1" x14ac:dyDescent="0.25">
      <c r="A40" s="57" t="s">
        <v>24</v>
      </c>
      <c r="B40" s="24">
        <v>252</v>
      </c>
      <c r="C40" s="24">
        <v>257</v>
      </c>
      <c r="D40" s="23">
        <v>264</v>
      </c>
      <c r="E40" s="24">
        <v>253</v>
      </c>
      <c r="F40" s="54">
        <v>254</v>
      </c>
      <c r="G40" s="68">
        <v>280</v>
      </c>
      <c r="H40" s="26"/>
      <c r="I40" s="29"/>
      <c r="J40" s="17"/>
      <c r="K40" s="17"/>
      <c r="L40" s="16"/>
      <c r="M40" s="15">
        <v>280</v>
      </c>
    </row>
    <row r="41" spans="1:19" ht="15" customHeight="1" thickBot="1" x14ac:dyDescent="0.25">
      <c r="A41" s="61" t="s">
        <v>26</v>
      </c>
      <c r="B41" s="45">
        <v>2161</v>
      </c>
      <c r="C41" s="45">
        <v>2137</v>
      </c>
      <c r="D41" s="45">
        <f>D42+D43+D44+D45</f>
        <v>2075</v>
      </c>
      <c r="E41" s="45">
        <f>E42+E43+E44+E45</f>
        <v>2088</v>
      </c>
      <c r="F41" s="60">
        <f>F42+F43+F44+F45</f>
        <v>2106</v>
      </c>
      <c r="G41" s="59">
        <f>G42+G43+G44+G45</f>
        <v>2132</v>
      </c>
      <c r="H41" s="42">
        <f>H42+H43</f>
        <v>2106</v>
      </c>
      <c r="I41" s="41">
        <f>(G41-H41)/H41</f>
        <v>1.2345679012345678E-2</v>
      </c>
      <c r="J41" s="40">
        <v>2034</v>
      </c>
      <c r="K41" s="40">
        <v>1952</v>
      </c>
      <c r="L41" s="39">
        <v>2106</v>
      </c>
      <c r="M41" s="39">
        <f>M42+M43+M44+M45</f>
        <v>2132</v>
      </c>
    </row>
    <row r="42" spans="1:19" ht="15" customHeight="1" x14ac:dyDescent="0.2">
      <c r="A42" s="57" t="s">
        <v>21</v>
      </c>
      <c r="B42" s="24">
        <v>1564</v>
      </c>
      <c r="C42" s="24">
        <v>1599</v>
      </c>
      <c r="D42" s="23">
        <v>1591</v>
      </c>
      <c r="E42" s="23">
        <v>1641</v>
      </c>
      <c r="F42" s="20">
        <v>1629</v>
      </c>
      <c r="G42" s="20">
        <v>1643</v>
      </c>
      <c r="H42" s="26">
        <v>1683</v>
      </c>
      <c r="I42" s="29">
        <f>(G42-H42)/H42</f>
        <v>-2.3767082590612002E-2</v>
      </c>
      <c r="J42" s="17">
        <v>1711</v>
      </c>
      <c r="K42" s="17">
        <v>1693</v>
      </c>
      <c r="L42" s="16">
        <v>1683</v>
      </c>
      <c r="M42" s="15">
        <v>1643</v>
      </c>
      <c r="N42" s="67"/>
      <c r="O42" s="67"/>
      <c r="P42" s="67"/>
      <c r="Q42" s="67"/>
      <c r="R42" s="67"/>
      <c r="S42" s="67"/>
    </row>
    <row r="43" spans="1:19" ht="15" customHeight="1" x14ac:dyDescent="0.2">
      <c r="A43" s="57" t="s">
        <v>25</v>
      </c>
      <c r="B43" s="24">
        <v>463</v>
      </c>
      <c r="C43" s="24">
        <v>416</v>
      </c>
      <c r="D43" s="23">
        <v>369</v>
      </c>
      <c r="E43" s="23">
        <v>346</v>
      </c>
      <c r="F43" s="20">
        <v>359</v>
      </c>
      <c r="G43" s="20">
        <v>351</v>
      </c>
      <c r="H43" s="26">
        <v>423</v>
      </c>
      <c r="I43" s="29">
        <f>(H43-G43)/G43</f>
        <v>0.20512820512820512</v>
      </c>
      <c r="J43" s="17">
        <v>75</v>
      </c>
      <c r="K43" s="17">
        <v>0</v>
      </c>
      <c r="L43" s="16">
        <v>423</v>
      </c>
      <c r="M43" s="15">
        <v>351</v>
      </c>
    </row>
    <row r="44" spans="1:19" ht="15" customHeight="1" x14ac:dyDescent="0.2">
      <c r="A44" s="25" t="s">
        <v>24</v>
      </c>
      <c r="B44" s="23">
        <v>134</v>
      </c>
      <c r="C44" s="23">
        <v>122</v>
      </c>
      <c r="D44" s="23">
        <v>115</v>
      </c>
      <c r="E44" s="24">
        <v>101</v>
      </c>
      <c r="F44" s="50">
        <v>118</v>
      </c>
      <c r="G44" s="50">
        <v>138</v>
      </c>
      <c r="H44" s="66"/>
      <c r="I44" s="65"/>
      <c r="J44" s="64"/>
      <c r="K44" s="63"/>
      <c r="L44" s="62"/>
      <c r="M44" s="15">
        <v>138</v>
      </c>
    </row>
    <row r="45" spans="1:19" ht="15" customHeight="1" x14ac:dyDescent="0.2">
      <c r="A45" s="51" t="s">
        <v>23</v>
      </c>
      <c r="B45" s="24">
        <v>0</v>
      </c>
      <c r="C45" s="24">
        <v>0</v>
      </c>
      <c r="D45" s="23">
        <v>0</v>
      </c>
      <c r="E45" s="23">
        <v>0</v>
      </c>
      <c r="F45" s="20">
        <v>0</v>
      </c>
      <c r="G45" s="20">
        <v>0</v>
      </c>
      <c r="H45" s="26">
        <v>0</v>
      </c>
      <c r="I45" s="29">
        <v>0</v>
      </c>
      <c r="J45" s="17">
        <v>248</v>
      </c>
      <c r="K45" s="17">
        <v>259</v>
      </c>
      <c r="L45" s="16">
        <v>0</v>
      </c>
      <c r="M45" s="15">
        <v>0</v>
      </c>
    </row>
    <row r="46" spans="1:19" ht="15" customHeight="1" thickBot="1" x14ac:dyDescent="0.25">
      <c r="A46" s="47"/>
      <c r="B46" s="24"/>
      <c r="C46" s="24"/>
      <c r="D46" s="23"/>
      <c r="E46" s="23"/>
      <c r="F46" s="20"/>
      <c r="G46" s="20"/>
      <c r="H46" s="26"/>
      <c r="I46" s="29"/>
      <c r="J46" s="17"/>
      <c r="K46" s="17"/>
      <c r="L46" s="16"/>
      <c r="M46" s="15"/>
    </row>
    <row r="47" spans="1:19" ht="15" customHeight="1" thickBot="1" x14ac:dyDescent="0.25">
      <c r="A47" s="61" t="s">
        <v>22</v>
      </c>
      <c r="B47" s="45">
        <v>395</v>
      </c>
      <c r="C47" s="45">
        <v>401</v>
      </c>
      <c r="D47" s="45">
        <f>D48+D49+D50+D51+D52+D53</f>
        <v>404</v>
      </c>
      <c r="E47" s="45">
        <f>E48+E49+E50+E51+E52+E53</f>
        <v>395</v>
      </c>
      <c r="F47" s="60">
        <f>F48+F49+F50+F51+F52+F53</f>
        <v>394</v>
      </c>
      <c r="G47" s="59">
        <f>G48+G49+G50+G51+G52+G53</f>
        <v>398</v>
      </c>
      <c r="H47" s="42">
        <f>H48+H52</f>
        <v>385</v>
      </c>
      <c r="I47" s="58">
        <f>(G47-H47)/H47</f>
        <v>3.3766233766233764E-2</v>
      </c>
      <c r="J47" s="40">
        <v>372</v>
      </c>
      <c r="K47" s="40">
        <v>368</v>
      </c>
      <c r="L47" s="39">
        <v>385</v>
      </c>
      <c r="M47" s="39">
        <f>M48+M49+M50+M51+M52+M53</f>
        <v>398</v>
      </c>
    </row>
    <row r="48" spans="1:19" ht="15" customHeight="1" x14ac:dyDescent="0.2">
      <c r="A48" s="57" t="s">
        <v>21</v>
      </c>
      <c r="B48" s="24">
        <v>114</v>
      </c>
      <c r="C48" s="24">
        <v>120</v>
      </c>
      <c r="D48" s="23">
        <v>120</v>
      </c>
      <c r="E48" s="24">
        <v>116</v>
      </c>
      <c r="F48" s="50">
        <v>116</v>
      </c>
      <c r="G48" s="50">
        <v>125</v>
      </c>
      <c r="H48" s="49">
        <v>372</v>
      </c>
      <c r="I48" s="56">
        <f>(G48-H48)/H48</f>
        <v>-0.66397849462365588</v>
      </c>
      <c r="J48" s="17">
        <v>352</v>
      </c>
      <c r="K48" s="17">
        <v>347</v>
      </c>
      <c r="L48" s="16">
        <v>372</v>
      </c>
      <c r="M48" s="15">
        <v>125</v>
      </c>
      <c r="N48" s="55"/>
    </row>
    <row r="49" spans="1:13" ht="15" customHeight="1" x14ac:dyDescent="0.2">
      <c r="A49" s="52" t="s">
        <v>20</v>
      </c>
      <c r="B49" s="24">
        <v>131</v>
      </c>
      <c r="C49" s="24">
        <v>125</v>
      </c>
      <c r="D49" s="23">
        <v>122</v>
      </c>
      <c r="E49" s="24">
        <v>119</v>
      </c>
      <c r="F49" s="50">
        <v>123</v>
      </c>
      <c r="G49" s="50">
        <v>117</v>
      </c>
      <c r="H49" s="19"/>
      <c r="I49" s="48"/>
      <c r="J49" s="17"/>
      <c r="K49" s="17"/>
      <c r="L49" s="16"/>
      <c r="M49" s="15">
        <v>117</v>
      </c>
    </row>
    <row r="50" spans="1:13" ht="15" customHeight="1" x14ac:dyDescent="0.2">
      <c r="A50" s="52" t="s">
        <v>19</v>
      </c>
      <c r="B50" s="24">
        <v>68</v>
      </c>
      <c r="C50" s="24">
        <v>70</v>
      </c>
      <c r="D50" s="23">
        <v>70</v>
      </c>
      <c r="E50" s="54">
        <v>69</v>
      </c>
      <c r="F50" s="53">
        <v>70</v>
      </c>
      <c r="G50" s="50">
        <v>76</v>
      </c>
      <c r="H50" s="19"/>
      <c r="I50" s="48"/>
      <c r="J50" s="17"/>
      <c r="K50" s="17"/>
      <c r="L50" s="16"/>
      <c r="M50" s="15">
        <v>76</v>
      </c>
    </row>
    <row r="51" spans="1:13" ht="15" customHeight="1" x14ac:dyDescent="0.2">
      <c r="A51" s="52" t="s">
        <v>18</v>
      </c>
      <c r="B51" s="24">
        <v>6</v>
      </c>
      <c r="C51" s="24">
        <v>6</v>
      </c>
      <c r="D51" s="23">
        <v>11</v>
      </c>
      <c r="E51" s="24">
        <v>11</v>
      </c>
      <c r="F51" s="50">
        <v>10</v>
      </c>
      <c r="G51" s="50">
        <v>8</v>
      </c>
      <c r="H51" s="49"/>
      <c r="I51" s="48"/>
      <c r="J51" s="17"/>
      <c r="K51" s="17"/>
      <c r="L51" s="16"/>
      <c r="M51" s="15">
        <v>8</v>
      </c>
    </row>
    <row r="52" spans="1:13" ht="15" customHeight="1" x14ac:dyDescent="0.2">
      <c r="A52" s="25" t="s">
        <v>17</v>
      </c>
      <c r="B52" s="24">
        <v>22</v>
      </c>
      <c r="C52" s="24">
        <v>25</v>
      </c>
      <c r="D52" s="23">
        <v>26</v>
      </c>
      <c r="E52" s="24">
        <v>22</v>
      </c>
      <c r="F52" s="50">
        <v>24</v>
      </c>
      <c r="G52" s="50">
        <v>20</v>
      </c>
      <c r="H52" s="49">
        <v>13</v>
      </c>
      <c r="I52" s="48">
        <f>(G52-H52)/H52</f>
        <v>0.53846153846153844</v>
      </c>
      <c r="J52" s="17">
        <v>20</v>
      </c>
      <c r="K52" s="17">
        <v>21</v>
      </c>
      <c r="L52" s="16">
        <v>13</v>
      </c>
      <c r="M52" s="15">
        <v>20</v>
      </c>
    </row>
    <row r="53" spans="1:13" ht="15" customHeight="1" x14ac:dyDescent="0.2">
      <c r="A53" s="51" t="s">
        <v>16</v>
      </c>
      <c r="B53" s="24">
        <v>54</v>
      </c>
      <c r="C53" s="24">
        <v>55</v>
      </c>
      <c r="D53" s="23">
        <v>55</v>
      </c>
      <c r="E53" s="24">
        <v>58</v>
      </c>
      <c r="F53" s="50">
        <v>51</v>
      </c>
      <c r="G53" s="50">
        <v>52</v>
      </c>
      <c r="H53" s="49"/>
      <c r="I53" s="48"/>
      <c r="J53" s="17"/>
      <c r="K53" s="17"/>
      <c r="L53" s="16"/>
      <c r="M53" s="15">
        <v>52</v>
      </c>
    </row>
    <row r="54" spans="1:13" ht="15" customHeight="1" thickBot="1" x14ac:dyDescent="0.25">
      <c r="A54" s="47"/>
      <c r="B54" s="24"/>
      <c r="C54" s="24"/>
      <c r="D54" s="23"/>
      <c r="E54" s="23"/>
      <c r="F54" s="20"/>
      <c r="G54" s="20"/>
      <c r="H54" s="19"/>
      <c r="I54" s="29"/>
      <c r="J54" s="17"/>
      <c r="K54" s="17"/>
      <c r="L54" s="16"/>
      <c r="M54" s="15"/>
    </row>
    <row r="55" spans="1:13" ht="15" customHeight="1" thickBot="1" x14ac:dyDescent="0.25">
      <c r="A55" s="46" t="s">
        <v>15</v>
      </c>
      <c r="B55" s="45">
        <v>1063</v>
      </c>
      <c r="C55" s="45">
        <v>1033</v>
      </c>
      <c r="D55" s="45">
        <f>SUM(D57:D69)</f>
        <v>1039</v>
      </c>
      <c r="E55" s="45">
        <f>SUM(E57:E69)</f>
        <v>1012</v>
      </c>
      <c r="F55" s="44">
        <f>SUM(F57:F69)</f>
        <v>1047</v>
      </c>
      <c r="G55" s="43">
        <f>SUM(G57:G69)</f>
        <v>1047</v>
      </c>
      <c r="H55" s="42">
        <f>SUM(H57:H69)</f>
        <v>988</v>
      </c>
      <c r="I55" s="41">
        <f>(G55-H55)/H55</f>
        <v>5.9716599190283402E-2</v>
      </c>
      <c r="J55" s="40">
        <v>505</v>
      </c>
      <c r="K55" s="40">
        <v>984</v>
      </c>
      <c r="L55" s="39">
        <v>988</v>
      </c>
      <c r="M55" s="39">
        <f>SUM(M57:M69)</f>
        <v>1047</v>
      </c>
    </row>
    <row r="56" spans="1:13" ht="15" customHeight="1" x14ac:dyDescent="0.2">
      <c r="A56" s="25" t="s">
        <v>14</v>
      </c>
      <c r="B56" s="38"/>
      <c r="C56" s="38"/>
      <c r="D56" s="38"/>
      <c r="E56" s="38"/>
      <c r="F56" s="37"/>
      <c r="G56" s="37"/>
      <c r="H56" s="36"/>
      <c r="I56" s="35"/>
      <c r="J56" s="34">
        <v>0</v>
      </c>
      <c r="K56" s="34"/>
      <c r="L56" s="33"/>
      <c r="M56" s="32"/>
    </row>
    <row r="57" spans="1:13" ht="15" customHeight="1" x14ac:dyDescent="0.2">
      <c r="A57" s="25" t="s">
        <v>13</v>
      </c>
      <c r="B57" s="24">
        <v>0</v>
      </c>
      <c r="C57" s="24">
        <v>0</v>
      </c>
      <c r="D57" s="23">
        <v>0</v>
      </c>
      <c r="E57" s="23">
        <v>0</v>
      </c>
      <c r="F57" s="20">
        <v>0</v>
      </c>
      <c r="G57" s="20">
        <v>0</v>
      </c>
      <c r="H57" s="26">
        <v>11</v>
      </c>
      <c r="I57" s="31">
        <f t="shared" ref="I57:I69" si="0">(G57-H57)/H57</f>
        <v>-1</v>
      </c>
      <c r="J57" s="30">
        <v>16</v>
      </c>
      <c r="K57" s="17">
        <v>30</v>
      </c>
      <c r="L57" s="16">
        <v>11</v>
      </c>
      <c r="M57" s="15">
        <v>0</v>
      </c>
    </row>
    <row r="58" spans="1:13" ht="15" customHeight="1" x14ac:dyDescent="0.2">
      <c r="A58" s="25" t="s">
        <v>12</v>
      </c>
      <c r="B58" s="24">
        <v>30</v>
      </c>
      <c r="C58" s="24">
        <v>30</v>
      </c>
      <c r="D58" s="23">
        <v>30</v>
      </c>
      <c r="E58" s="23">
        <v>31</v>
      </c>
      <c r="F58" s="20">
        <v>31</v>
      </c>
      <c r="G58" s="20">
        <v>30</v>
      </c>
      <c r="H58" s="26">
        <v>26</v>
      </c>
      <c r="I58" s="29">
        <f t="shared" si="0"/>
        <v>0.15384615384615385</v>
      </c>
      <c r="J58" s="17">
        <v>29</v>
      </c>
      <c r="K58" s="17">
        <v>25</v>
      </c>
      <c r="L58" s="16">
        <v>26</v>
      </c>
      <c r="M58" s="15">
        <v>30</v>
      </c>
    </row>
    <row r="59" spans="1:13" ht="15" customHeight="1" x14ac:dyDescent="0.2">
      <c r="A59" s="25" t="s">
        <v>11</v>
      </c>
      <c r="B59" s="24">
        <v>33</v>
      </c>
      <c r="C59" s="24">
        <v>32</v>
      </c>
      <c r="D59" s="23">
        <v>34</v>
      </c>
      <c r="E59" s="23">
        <v>34</v>
      </c>
      <c r="F59" s="20">
        <v>30</v>
      </c>
      <c r="G59" s="20">
        <v>29</v>
      </c>
      <c r="H59" s="26">
        <v>31</v>
      </c>
      <c r="I59" s="29">
        <f t="shared" si="0"/>
        <v>-6.4516129032258063E-2</v>
      </c>
      <c r="J59" s="17">
        <v>15</v>
      </c>
      <c r="K59" s="17">
        <v>30</v>
      </c>
      <c r="L59" s="16">
        <v>31</v>
      </c>
      <c r="M59" s="15">
        <v>29</v>
      </c>
    </row>
    <row r="60" spans="1:13" ht="15" customHeight="1" x14ac:dyDescent="0.2">
      <c r="A60" s="25" t="s">
        <v>10</v>
      </c>
      <c r="B60" s="24">
        <v>54</v>
      </c>
      <c r="C60" s="24">
        <v>53</v>
      </c>
      <c r="D60" s="23">
        <v>52</v>
      </c>
      <c r="E60" s="22">
        <v>58</v>
      </c>
      <c r="F60" s="21">
        <v>57</v>
      </c>
      <c r="G60" s="20">
        <v>57</v>
      </c>
      <c r="H60" s="26">
        <v>50</v>
      </c>
      <c r="I60" s="29">
        <f t="shared" si="0"/>
        <v>0.14000000000000001</v>
      </c>
      <c r="J60" s="17">
        <v>13</v>
      </c>
      <c r="K60" s="17">
        <v>49</v>
      </c>
      <c r="L60" s="16">
        <v>50</v>
      </c>
      <c r="M60" s="15">
        <v>57</v>
      </c>
    </row>
    <row r="61" spans="1:13" ht="15" customHeight="1" x14ac:dyDescent="0.2">
      <c r="A61" s="25" t="s">
        <v>9</v>
      </c>
      <c r="B61" s="24">
        <v>33</v>
      </c>
      <c r="C61" s="24">
        <v>31</v>
      </c>
      <c r="D61" s="23">
        <v>30</v>
      </c>
      <c r="E61" s="23">
        <v>26</v>
      </c>
      <c r="F61" s="20">
        <v>32</v>
      </c>
      <c r="G61" s="20">
        <v>31</v>
      </c>
      <c r="H61" s="28">
        <v>23</v>
      </c>
      <c r="I61" s="18">
        <f t="shared" si="0"/>
        <v>0.34782608695652173</v>
      </c>
      <c r="J61" s="17">
        <v>8</v>
      </c>
      <c r="K61" s="17">
        <v>31</v>
      </c>
      <c r="L61" s="16">
        <v>23</v>
      </c>
      <c r="M61" s="15">
        <v>31</v>
      </c>
    </row>
    <row r="62" spans="1:13" ht="15" customHeight="1" x14ac:dyDescent="0.2">
      <c r="A62" s="25" t="s">
        <v>8</v>
      </c>
      <c r="B62" s="24">
        <v>175</v>
      </c>
      <c r="C62" s="24">
        <v>160</v>
      </c>
      <c r="D62" s="23">
        <v>159</v>
      </c>
      <c r="E62" s="23">
        <v>108</v>
      </c>
      <c r="F62" s="20">
        <v>159</v>
      </c>
      <c r="G62" s="50">
        <v>153</v>
      </c>
      <c r="H62" s="28">
        <v>172</v>
      </c>
      <c r="I62" s="18">
        <f t="shared" si="0"/>
        <v>-0.11046511627906977</v>
      </c>
      <c r="J62" s="17">
        <v>0</v>
      </c>
      <c r="K62" s="17">
        <v>174</v>
      </c>
      <c r="L62" s="16">
        <v>172</v>
      </c>
      <c r="M62" s="15">
        <v>153</v>
      </c>
    </row>
    <row r="63" spans="1:13" ht="15" customHeight="1" x14ac:dyDescent="0.2">
      <c r="A63" s="25" t="s">
        <v>7</v>
      </c>
      <c r="B63" s="24">
        <v>129</v>
      </c>
      <c r="C63" s="24">
        <v>131</v>
      </c>
      <c r="D63" s="23">
        <v>126</v>
      </c>
      <c r="E63" s="23">
        <v>133</v>
      </c>
      <c r="F63" s="20">
        <v>132</v>
      </c>
      <c r="G63" s="50">
        <v>129</v>
      </c>
      <c r="H63" s="26">
        <v>127</v>
      </c>
      <c r="I63" s="18">
        <f t="shared" si="0"/>
        <v>1.5748031496062992E-2</v>
      </c>
      <c r="J63" s="17">
        <v>102</v>
      </c>
      <c r="K63" s="17">
        <v>126</v>
      </c>
      <c r="L63" s="16">
        <v>127</v>
      </c>
      <c r="M63" s="15">
        <v>129</v>
      </c>
    </row>
    <row r="64" spans="1:13" ht="15" customHeight="1" x14ac:dyDescent="0.2">
      <c r="A64" s="25" t="s">
        <v>6</v>
      </c>
      <c r="B64" s="24">
        <v>62</v>
      </c>
      <c r="C64" s="24">
        <v>68</v>
      </c>
      <c r="D64" s="23">
        <v>72</v>
      </c>
      <c r="E64" s="23">
        <v>72</v>
      </c>
      <c r="F64" s="20">
        <v>70</v>
      </c>
      <c r="G64" s="20">
        <v>66</v>
      </c>
      <c r="H64" s="26">
        <v>51</v>
      </c>
      <c r="I64" s="18">
        <f t="shared" si="0"/>
        <v>0.29411764705882354</v>
      </c>
      <c r="J64" s="17">
        <v>39</v>
      </c>
      <c r="K64" s="17">
        <v>53</v>
      </c>
      <c r="L64" s="16">
        <v>51</v>
      </c>
      <c r="M64" s="15">
        <v>66</v>
      </c>
    </row>
    <row r="65" spans="1:13" ht="15" customHeight="1" x14ac:dyDescent="0.2">
      <c r="A65" s="25" t="s">
        <v>5</v>
      </c>
      <c r="B65" s="24">
        <v>139</v>
      </c>
      <c r="C65" s="24">
        <v>125</v>
      </c>
      <c r="D65" s="23">
        <v>126</v>
      </c>
      <c r="E65" s="23">
        <v>137</v>
      </c>
      <c r="F65" s="20">
        <v>135</v>
      </c>
      <c r="G65" s="20">
        <v>140</v>
      </c>
      <c r="H65" s="26">
        <v>130</v>
      </c>
      <c r="I65" s="18">
        <f t="shared" si="0"/>
        <v>7.6923076923076927E-2</v>
      </c>
      <c r="J65" s="17">
        <v>68</v>
      </c>
      <c r="K65" s="17">
        <v>116</v>
      </c>
      <c r="L65" s="16">
        <v>130</v>
      </c>
      <c r="M65" s="15">
        <v>140</v>
      </c>
    </row>
    <row r="66" spans="1:13" ht="15" customHeight="1" x14ac:dyDescent="0.2">
      <c r="A66" s="25" t="s">
        <v>4</v>
      </c>
      <c r="B66" s="24">
        <v>35</v>
      </c>
      <c r="C66" s="24">
        <v>33</v>
      </c>
      <c r="D66" s="23">
        <v>34</v>
      </c>
      <c r="E66" s="23">
        <v>34</v>
      </c>
      <c r="F66" s="20">
        <v>35</v>
      </c>
      <c r="G66" s="20">
        <v>35</v>
      </c>
      <c r="H66" s="26">
        <v>27</v>
      </c>
      <c r="I66" s="18">
        <f t="shared" si="0"/>
        <v>0.29629629629629628</v>
      </c>
      <c r="J66" s="17"/>
      <c r="K66" s="17">
        <v>24</v>
      </c>
      <c r="L66" s="16">
        <v>27</v>
      </c>
      <c r="M66" s="27">
        <v>35</v>
      </c>
    </row>
    <row r="67" spans="1:13" ht="15" customHeight="1" x14ac:dyDescent="0.2">
      <c r="A67" s="25" t="s">
        <v>3</v>
      </c>
      <c r="B67" s="24">
        <v>38</v>
      </c>
      <c r="C67" s="24">
        <v>40</v>
      </c>
      <c r="D67" s="23">
        <v>40</v>
      </c>
      <c r="E67" s="22">
        <v>39</v>
      </c>
      <c r="F67" s="21">
        <v>40</v>
      </c>
      <c r="G67" s="20">
        <v>40</v>
      </c>
      <c r="H67" s="26">
        <v>39</v>
      </c>
      <c r="I67" s="18">
        <f t="shared" si="0"/>
        <v>2.564102564102564E-2</v>
      </c>
      <c r="J67" s="17">
        <v>27</v>
      </c>
      <c r="K67" s="17">
        <v>39</v>
      </c>
      <c r="L67" s="16">
        <v>39</v>
      </c>
      <c r="M67" s="27">
        <v>40</v>
      </c>
    </row>
    <row r="68" spans="1:13" ht="15" customHeight="1" x14ac:dyDescent="0.2">
      <c r="A68" s="25" t="s">
        <v>2</v>
      </c>
      <c r="B68" s="24">
        <v>193</v>
      </c>
      <c r="C68" s="24">
        <v>187</v>
      </c>
      <c r="D68" s="23">
        <v>190</v>
      </c>
      <c r="E68" s="23">
        <v>192</v>
      </c>
      <c r="F68" s="20">
        <v>184</v>
      </c>
      <c r="G68" s="20">
        <v>190</v>
      </c>
      <c r="H68" s="26">
        <v>171</v>
      </c>
      <c r="I68" s="18">
        <f t="shared" si="0"/>
        <v>0.1111111111111111</v>
      </c>
      <c r="J68" s="17">
        <v>106</v>
      </c>
      <c r="K68" s="17">
        <v>165</v>
      </c>
      <c r="L68" s="16">
        <v>171</v>
      </c>
      <c r="M68" s="15">
        <v>190</v>
      </c>
    </row>
    <row r="69" spans="1:13" ht="15" customHeight="1" thickBot="1" x14ac:dyDescent="0.25">
      <c r="A69" s="25" t="s">
        <v>1</v>
      </c>
      <c r="B69" s="24">
        <v>142</v>
      </c>
      <c r="C69" s="24">
        <v>143</v>
      </c>
      <c r="D69" s="23">
        <v>146</v>
      </c>
      <c r="E69" s="22">
        <v>148</v>
      </c>
      <c r="F69" s="21">
        <v>142</v>
      </c>
      <c r="G69" s="20">
        <v>147</v>
      </c>
      <c r="H69" s="19">
        <v>130</v>
      </c>
      <c r="I69" s="18">
        <f t="shared" si="0"/>
        <v>0.13076923076923078</v>
      </c>
      <c r="J69" s="17">
        <v>82</v>
      </c>
      <c r="K69" s="17">
        <v>122</v>
      </c>
      <c r="L69" s="16">
        <v>130</v>
      </c>
      <c r="M69" s="15">
        <v>147</v>
      </c>
    </row>
    <row r="70" spans="1:13" ht="15" customHeight="1" thickBot="1" x14ac:dyDescent="0.25">
      <c r="A70" s="14" t="s">
        <v>0</v>
      </c>
      <c r="B70" s="13"/>
      <c r="C70" s="13"/>
      <c r="D70" s="13"/>
      <c r="E70" s="12"/>
      <c r="F70" s="11"/>
      <c r="G70" s="10"/>
      <c r="H70" s="9"/>
      <c r="I70" s="8"/>
      <c r="J70" s="7"/>
      <c r="K70" s="7"/>
      <c r="L70" s="6"/>
      <c r="M70" s="6"/>
    </row>
    <row r="71" spans="1:13" ht="15" customHeight="1" x14ac:dyDescent="0.2">
      <c r="B71" s="4"/>
      <c r="G71" s="5"/>
      <c r="H71" s="3"/>
    </row>
    <row r="72" spans="1:13" ht="15" customHeight="1" x14ac:dyDescent="0.2">
      <c r="B72" s="4"/>
      <c r="G72" s="4"/>
      <c r="H72" s="3"/>
    </row>
    <row r="73" spans="1:13" ht="12.75" x14ac:dyDescent="0.2">
      <c r="E73" s="4"/>
      <c r="H73" s="3"/>
    </row>
    <row r="74" spans="1:13" ht="12.75" x14ac:dyDescent="0.2">
      <c r="H74" s="3"/>
    </row>
    <row r="75" spans="1:13" ht="12.75" x14ac:dyDescent="0.2">
      <c r="H75" s="3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65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9628-BC14-4AF5-9F88-0359F952E89D}">
  <dimension ref="A2:S41"/>
  <sheetViews>
    <sheetView showGridLines="0" zoomScale="115" zoomScaleNormal="115" workbookViewId="0">
      <selection activeCell="R24" sqref="R24"/>
    </sheetView>
  </sheetViews>
  <sheetFormatPr defaultColWidth="9.140625" defaultRowHeight="15" x14ac:dyDescent="0.25"/>
  <cols>
    <col min="1" max="1" width="32.85546875" style="115" customWidth="1"/>
    <col min="2" max="2" width="7.140625" style="116" customWidth="1"/>
    <col min="3" max="3" width="7.42578125" style="116" customWidth="1"/>
    <col min="4" max="4" width="6.42578125" style="116" customWidth="1"/>
    <col min="5" max="5" width="7" style="116" customWidth="1"/>
    <col min="6" max="6" width="7.140625" style="116" customWidth="1"/>
    <col min="7" max="7" width="7.42578125" style="116" customWidth="1"/>
    <col min="8" max="8" width="11.7109375" style="116" customWidth="1"/>
    <col min="9" max="9" width="14" style="116" customWidth="1"/>
    <col min="10" max="10" width="6.85546875" style="116" customWidth="1"/>
    <col min="11" max="11" width="6.7109375" style="116" customWidth="1"/>
    <col min="12" max="13" width="6.85546875" style="116" customWidth="1"/>
    <col min="14" max="16384" width="9.140625" style="115"/>
  </cols>
  <sheetData>
    <row r="2" spans="1:19" ht="15.75" thickBot="1" x14ac:dyDescent="0.3">
      <c r="A2" s="375" t="s">
        <v>75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19" ht="15" customHeight="1" x14ac:dyDescent="0.25">
      <c r="A3" s="197"/>
      <c r="B3" s="376" t="s">
        <v>126</v>
      </c>
      <c r="C3" s="376"/>
      <c r="D3" s="376"/>
      <c r="E3" s="376"/>
      <c r="F3" s="376"/>
      <c r="G3" s="376"/>
      <c r="H3" s="368"/>
      <c r="I3" s="369"/>
      <c r="J3" s="377" t="s">
        <v>74</v>
      </c>
      <c r="K3" s="378"/>
      <c r="L3" s="378"/>
      <c r="M3" s="379"/>
    </row>
    <row r="4" spans="1:19" x14ac:dyDescent="0.25">
      <c r="A4" s="196"/>
      <c r="B4" s="161" t="s">
        <v>54</v>
      </c>
      <c r="C4" s="161" t="s">
        <v>53</v>
      </c>
      <c r="D4" s="161" t="s">
        <v>52</v>
      </c>
      <c r="E4" s="161" t="s">
        <v>51</v>
      </c>
      <c r="F4" s="161" t="s">
        <v>50</v>
      </c>
      <c r="G4" s="160" t="s">
        <v>123</v>
      </c>
      <c r="H4" s="373" t="s">
        <v>125</v>
      </c>
      <c r="I4" s="374"/>
      <c r="J4" s="195">
        <v>2022</v>
      </c>
      <c r="K4" s="194">
        <v>2023</v>
      </c>
      <c r="L4" s="194">
        <v>2024</v>
      </c>
      <c r="M4" s="194">
        <v>2025</v>
      </c>
    </row>
    <row r="5" spans="1:19" x14ac:dyDescent="0.25">
      <c r="A5" s="193" t="s">
        <v>73</v>
      </c>
      <c r="B5" s="192">
        <v>1006</v>
      </c>
      <c r="C5" s="191">
        <f>C7</f>
        <v>1006</v>
      </c>
      <c r="D5" s="190">
        <v>989</v>
      </c>
      <c r="E5" s="189">
        <f>E7</f>
        <v>1066</v>
      </c>
      <c r="F5" s="188">
        <f>F7</f>
        <v>988</v>
      </c>
      <c r="G5" s="188">
        <f>G7</f>
        <v>979</v>
      </c>
      <c r="H5" s="187">
        <f>H7</f>
        <v>975</v>
      </c>
      <c r="I5" s="186">
        <f>(G5-H5)/H5</f>
        <v>4.1025641025641026E-3</v>
      </c>
      <c r="J5" s="185">
        <f>(J7+J10+J15)</f>
        <v>1091</v>
      </c>
      <c r="K5" s="184">
        <f>(K7+K10+K15)</f>
        <v>1277</v>
      </c>
      <c r="L5" s="325">
        <f>(L7+L10+L15)</f>
        <v>975</v>
      </c>
      <c r="M5" s="325">
        <f>(M7+M10+M15)</f>
        <v>979</v>
      </c>
    </row>
    <row r="6" spans="1:19" x14ac:dyDescent="0.25">
      <c r="A6" s="183"/>
      <c r="B6" s="179"/>
      <c r="C6" s="179"/>
      <c r="D6" s="178"/>
      <c r="E6" s="139"/>
      <c r="F6" s="177"/>
      <c r="G6" s="182"/>
      <c r="H6" s="131"/>
      <c r="I6" s="143"/>
      <c r="J6" s="141"/>
      <c r="K6" s="181"/>
      <c r="L6" s="181"/>
      <c r="M6" s="181"/>
    </row>
    <row r="7" spans="1:19" x14ac:dyDescent="0.25">
      <c r="A7" s="175" t="s">
        <v>72</v>
      </c>
      <c r="B7" s="133">
        <v>1006</v>
      </c>
      <c r="C7" s="133">
        <v>1006</v>
      </c>
      <c r="D7" s="119">
        <v>989</v>
      </c>
      <c r="E7" s="139">
        <v>1066</v>
      </c>
      <c r="F7" s="177">
        <v>988</v>
      </c>
      <c r="G7" s="176">
        <v>979</v>
      </c>
      <c r="H7" s="131">
        <v>975</v>
      </c>
      <c r="I7" s="130">
        <f>(G7-H7)/H7</f>
        <v>4.1025641025641026E-3</v>
      </c>
      <c r="J7" s="139">
        <v>1091</v>
      </c>
      <c r="K7" s="127">
        <v>1277</v>
      </c>
      <c r="L7" s="127">
        <v>975</v>
      </c>
      <c r="M7" s="127">
        <v>979</v>
      </c>
    </row>
    <row r="8" spans="1:19" x14ac:dyDescent="0.25">
      <c r="A8" s="174" t="s">
        <v>21</v>
      </c>
      <c r="B8" s="138">
        <v>1006</v>
      </c>
      <c r="C8" s="133">
        <v>1006</v>
      </c>
      <c r="D8" s="180">
        <v>989</v>
      </c>
      <c r="E8" s="139">
        <v>1066</v>
      </c>
      <c r="F8" s="177">
        <v>988</v>
      </c>
      <c r="G8" s="176">
        <v>979</v>
      </c>
      <c r="H8" s="129">
        <v>975</v>
      </c>
      <c r="I8" s="130">
        <f>(G8-H8)/H8</f>
        <v>4.1025641025641026E-3</v>
      </c>
      <c r="J8" s="139">
        <v>1091</v>
      </c>
      <c r="K8" s="127">
        <v>1277</v>
      </c>
      <c r="L8" s="127">
        <v>975</v>
      </c>
      <c r="M8" s="127">
        <v>979</v>
      </c>
    </row>
    <row r="9" spans="1:19" x14ac:dyDescent="0.25">
      <c r="A9" s="174"/>
      <c r="B9" s="179"/>
      <c r="C9" s="179"/>
      <c r="D9" s="178"/>
      <c r="E9" s="132"/>
      <c r="F9" s="132"/>
      <c r="G9" s="177"/>
      <c r="H9" s="131"/>
      <c r="I9" s="130"/>
      <c r="J9" s="141"/>
      <c r="K9" s="140"/>
      <c r="L9" s="140"/>
      <c r="M9" s="140"/>
    </row>
    <row r="10" spans="1:19" x14ac:dyDescent="0.25">
      <c r="A10" s="175" t="s">
        <v>71</v>
      </c>
      <c r="B10" s="119"/>
      <c r="C10" s="133"/>
      <c r="D10" s="119"/>
      <c r="E10" s="132"/>
      <c r="F10" s="177"/>
      <c r="G10" s="176"/>
      <c r="H10" s="131"/>
      <c r="I10" s="130"/>
      <c r="J10" s="141"/>
      <c r="K10" s="140"/>
      <c r="L10" s="140"/>
      <c r="M10" s="140"/>
      <c r="S10" s="145"/>
    </row>
    <row r="11" spans="1:19" x14ac:dyDescent="0.25">
      <c r="A11" s="174" t="s">
        <v>21</v>
      </c>
      <c r="B11" s="119"/>
      <c r="C11" s="133"/>
      <c r="D11" s="119"/>
      <c r="E11" s="132"/>
      <c r="F11" s="132"/>
      <c r="G11" s="177"/>
      <c r="H11" s="131"/>
      <c r="I11" s="130"/>
      <c r="J11" s="141"/>
      <c r="K11" s="140"/>
      <c r="L11" s="140"/>
      <c r="M11" s="140"/>
      <c r="P11" s="145"/>
      <c r="Q11" s="145"/>
      <c r="S11" s="145"/>
    </row>
    <row r="12" spans="1:19" x14ac:dyDescent="0.25">
      <c r="A12" s="174"/>
      <c r="B12" s="119"/>
      <c r="C12" s="133"/>
      <c r="D12" s="119"/>
      <c r="E12" s="132"/>
      <c r="F12" s="132"/>
      <c r="G12" s="177"/>
      <c r="H12" s="131"/>
      <c r="I12" s="130"/>
      <c r="J12" s="141"/>
      <c r="K12" s="140"/>
      <c r="L12" s="140"/>
      <c r="M12" s="140"/>
      <c r="P12" s="145"/>
      <c r="Q12" s="145"/>
      <c r="R12" s="145"/>
    </row>
    <row r="13" spans="1:19" x14ac:dyDescent="0.25">
      <c r="A13" s="174" t="s">
        <v>70</v>
      </c>
      <c r="B13" s="119"/>
      <c r="C13" s="133"/>
      <c r="D13" s="133"/>
      <c r="E13" s="132"/>
      <c r="F13" s="132"/>
      <c r="G13" s="177"/>
      <c r="H13" s="131"/>
      <c r="I13" s="130"/>
      <c r="J13" s="141"/>
      <c r="K13" s="140"/>
      <c r="L13" s="140"/>
      <c r="M13" s="140"/>
    </row>
    <row r="14" spans="1:19" x14ac:dyDescent="0.25">
      <c r="A14" s="174"/>
      <c r="B14" s="133"/>
      <c r="C14" s="133"/>
      <c r="D14" s="133"/>
      <c r="E14" s="132"/>
      <c r="F14" s="177"/>
      <c r="G14" s="176"/>
      <c r="H14" s="131"/>
      <c r="I14" s="130"/>
      <c r="J14" s="141"/>
      <c r="K14" s="140"/>
      <c r="L14" s="140"/>
      <c r="M14" s="140"/>
    </row>
    <row r="15" spans="1:19" x14ac:dyDescent="0.25">
      <c r="A15" s="175" t="s">
        <v>69</v>
      </c>
      <c r="B15" s="133"/>
      <c r="C15" s="133"/>
      <c r="D15" s="133"/>
      <c r="E15" s="132"/>
      <c r="F15" s="164"/>
      <c r="G15" s="173"/>
      <c r="H15" s="131"/>
      <c r="I15" s="130"/>
      <c r="J15" s="139"/>
      <c r="K15" s="127"/>
      <c r="L15" s="127"/>
      <c r="M15" s="127"/>
    </row>
    <row r="16" spans="1:19" x14ac:dyDescent="0.25">
      <c r="A16" s="174" t="s">
        <v>21</v>
      </c>
      <c r="B16" s="133"/>
      <c r="C16" s="133"/>
      <c r="D16" s="133"/>
      <c r="E16" s="133"/>
      <c r="F16" s="164"/>
      <c r="G16" s="173"/>
      <c r="H16" s="131"/>
      <c r="I16" s="130"/>
      <c r="J16" s="139"/>
      <c r="K16" s="127"/>
      <c r="L16" s="127"/>
      <c r="M16" s="127"/>
    </row>
    <row r="17" spans="1:18" ht="15.75" thickBot="1" x14ac:dyDescent="0.3">
      <c r="A17" s="172"/>
      <c r="B17" s="171"/>
      <c r="C17" s="171"/>
      <c r="D17" s="171"/>
      <c r="E17" s="171"/>
      <c r="F17" s="171"/>
      <c r="G17" s="170"/>
      <c r="H17" s="169"/>
      <c r="I17" s="168"/>
      <c r="J17" s="167"/>
      <c r="K17" s="166"/>
      <c r="L17" s="166"/>
      <c r="M17" s="166"/>
    </row>
    <row r="18" spans="1:18" x14ac:dyDescent="0.25">
      <c r="A18" s="118"/>
      <c r="B18" s="117"/>
      <c r="C18" s="117"/>
      <c r="D18" s="117"/>
      <c r="E18" s="117"/>
      <c r="F18" s="117"/>
      <c r="G18" s="117"/>
      <c r="H18" s="117"/>
      <c r="I18" s="164"/>
      <c r="J18" s="117"/>
      <c r="K18" s="117"/>
      <c r="L18" s="117"/>
    </row>
    <row r="19" spans="1:18" x14ac:dyDescent="0.25">
      <c r="A19" s="118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</row>
    <row r="20" spans="1:18" x14ac:dyDescent="0.25">
      <c r="A20" s="118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</row>
    <row r="21" spans="1:18" x14ac:dyDescent="0.25">
      <c r="A21" s="118"/>
      <c r="B21" s="117"/>
      <c r="C21" s="117"/>
      <c r="D21" s="117"/>
      <c r="E21" s="117"/>
      <c r="F21" s="117"/>
      <c r="G21" s="165"/>
      <c r="H21" s="117"/>
      <c r="I21" s="117"/>
      <c r="J21" s="117"/>
      <c r="K21" s="164"/>
      <c r="L21" s="117"/>
    </row>
    <row r="22" spans="1:18" x14ac:dyDescent="0.25">
      <c r="A22" s="118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</row>
    <row r="23" spans="1:18" ht="15.75" thickBot="1" x14ac:dyDescent="0.3">
      <c r="A23" s="375" t="s">
        <v>68</v>
      </c>
      <c r="B23" s="375"/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</row>
    <row r="24" spans="1:18" x14ac:dyDescent="0.25">
      <c r="A24" s="163"/>
      <c r="B24" s="365" t="s">
        <v>126</v>
      </c>
      <c r="C24" s="366"/>
      <c r="D24" s="367"/>
      <c r="E24" s="367"/>
      <c r="F24" s="367"/>
      <c r="G24" s="367"/>
      <c r="H24" s="368"/>
      <c r="I24" s="369"/>
      <c r="J24" s="370" t="s">
        <v>67</v>
      </c>
      <c r="K24" s="371"/>
      <c r="L24" s="371"/>
      <c r="M24" s="372"/>
      <c r="O24" s="145"/>
      <c r="R24" s="145"/>
    </row>
    <row r="25" spans="1:18" x14ac:dyDescent="0.25">
      <c r="A25" s="162"/>
      <c r="B25" s="161" t="s">
        <v>54</v>
      </c>
      <c r="C25" s="161" t="s">
        <v>53</v>
      </c>
      <c r="D25" s="161" t="s">
        <v>52</v>
      </c>
      <c r="E25" s="161" t="s">
        <v>51</v>
      </c>
      <c r="F25" s="161" t="s">
        <v>50</v>
      </c>
      <c r="G25" s="160" t="s">
        <v>123</v>
      </c>
      <c r="H25" s="373" t="s">
        <v>125</v>
      </c>
      <c r="I25" s="374"/>
      <c r="J25" s="158">
        <v>2022</v>
      </c>
      <c r="K25" s="157">
        <v>2023</v>
      </c>
      <c r="L25" s="159">
        <v>2024</v>
      </c>
      <c r="M25" s="332">
        <v>2025</v>
      </c>
      <c r="O25" s="145"/>
    </row>
    <row r="26" spans="1:18" x14ac:dyDescent="0.25">
      <c r="A26" s="134"/>
      <c r="B26" s="156"/>
      <c r="C26" s="155"/>
      <c r="D26" s="156"/>
      <c r="E26" s="155"/>
      <c r="F26" s="155"/>
      <c r="G26" s="154"/>
      <c r="H26" s="153"/>
      <c r="I26" s="152"/>
      <c r="J26" s="151"/>
      <c r="K26" s="151"/>
      <c r="L26" s="333"/>
      <c r="M26" s="151"/>
      <c r="Q26" s="145"/>
    </row>
    <row r="27" spans="1:18" x14ac:dyDescent="0.25">
      <c r="A27" s="150" t="s">
        <v>66</v>
      </c>
      <c r="B27" s="149">
        <v>12532</v>
      </c>
      <c r="C27" s="149">
        <v>12526</v>
      </c>
      <c r="D27" s="149">
        <v>12511</v>
      </c>
      <c r="E27" s="149">
        <f>SUM(E28:E34)</f>
        <v>12497</v>
      </c>
      <c r="F27" s="149">
        <f>SUM(F28:F34)</f>
        <v>12492</v>
      </c>
      <c r="G27" s="149">
        <f>SUM(G28:G34)</f>
        <v>12454</v>
      </c>
      <c r="H27" s="148">
        <f>SUM(H29:H34)</f>
        <v>12708</v>
      </c>
      <c r="I27" s="130">
        <f>(G27-H27)/H27</f>
        <v>-1.9987409505823103E-2</v>
      </c>
      <c r="J27" s="147">
        <f>SUM(J29:J34)</f>
        <v>12075</v>
      </c>
      <c r="K27" s="146">
        <f>SUM(K29:K34)</f>
        <v>13295</v>
      </c>
      <c r="L27" s="334">
        <f>SUM(L29:L34)</f>
        <v>12708</v>
      </c>
      <c r="M27" s="149">
        <f>SUM(M28:M34)</f>
        <v>12454</v>
      </c>
      <c r="N27" s="145"/>
      <c r="Q27" s="145"/>
    </row>
    <row r="28" spans="1:18" x14ac:dyDescent="0.25">
      <c r="A28" s="134"/>
      <c r="B28" s="133"/>
      <c r="C28" s="132"/>
      <c r="D28" s="132"/>
      <c r="E28" s="144"/>
      <c r="F28" s="144"/>
      <c r="G28" s="144"/>
      <c r="H28" s="131"/>
      <c r="I28" s="143"/>
      <c r="J28" s="142"/>
      <c r="K28" s="141"/>
      <c r="L28" s="141"/>
      <c r="M28" s="132"/>
      <c r="N28" s="337"/>
    </row>
    <row r="29" spans="1:18" x14ac:dyDescent="0.25">
      <c r="A29" s="134" t="s">
        <v>65</v>
      </c>
      <c r="B29" s="133">
        <v>444</v>
      </c>
      <c r="C29" s="133">
        <v>449</v>
      </c>
      <c r="D29" s="132">
        <v>471</v>
      </c>
      <c r="E29" s="132">
        <f>Census!E6</f>
        <v>429</v>
      </c>
      <c r="F29" s="138">
        <v>413</v>
      </c>
      <c r="G29" s="132">
        <f>Census!G6</f>
        <v>433</v>
      </c>
      <c r="H29" s="131">
        <f>Census!H6</f>
        <v>203</v>
      </c>
      <c r="I29" s="130">
        <f t="shared" ref="I29:I34" si="0">(F29-H29)/H29</f>
        <v>1.0344827586206897</v>
      </c>
      <c r="J29" s="128">
        <v>1050</v>
      </c>
      <c r="K29" s="139">
        <v>665</v>
      </c>
      <c r="L29" s="139">
        <v>203</v>
      </c>
      <c r="M29" s="180">
        <f>Census!M6</f>
        <v>433</v>
      </c>
    </row>
    <row r="30" spans="1:18" x14ac:dyDescent="0.25">
      <c r="A30" s="134" t="s">
        <v>64</v>
      </c>
      <c r="B30" s="133">
        <v>1063</v>
      </c>
      <c r="C30" s="133">
        <v>1033</v>
      </c>
      <c r="D30" s="132">
        <v>1039</v>
      </c>
      <c r="E30" s="132">
        <f>Census!E55</f>
        <v>1012</v>
      </c>
      <c r="F30" s="138">
        <v>1047</v>
      </c>
      <c r="G30" s="132">
        <f>Census!G55</f>
        <v>1047</v>
      </c>
      <c r="H30" s="131">
        <f>Census!H55</f>
        <v>988</v>
      </c>
      <c r="I30" s="130">
        <f t="shared" si="0"/>
        <v>5.9716599190283402E-2</v>
      </c>
      <c r="J30" s="128">
        <v>505</v>
      </c>
      <c r="K30" s="128">
        <v>984</v>
      </c>
      <c r="L30" s="139">
        <v>988</v>
      </c>
      <c r="M30" s="180">
        <f>Census!M55</f>
        <v>1047</v>
      </c>
      <c r="N30" s="115" t="s">
        <v>63</v>
      </c>
    </row>
    <row r="31" spans="1:18" x14ac:dyDescent="0.25">
      <c r="A31" s="134" t="s">
        <v>62</v>
      </c>
      <c r="B31" s="138">
        <v>824</v>
      </c>
      <c r="C31" s="138">
        <v>814</v>
      </c>
      <c r="D31" s="132">
        <v>849</v>
      </c>
      <c r="E31" s="132">
        <f>Census!E13+Census!E19+Census!E25+Census!E30+Census!E44+Census!E50+Census!E31+Census!E40</f>
        <v>826</v>
      </c>
      <c r="F31" s="138">
        <v>860</v>
      </c>
      <c r="G31" s="132">
        <f>Census!G13+Census!G19+Census!G25+Census!G30+Census!G44+Census!G50+Census!G31+Census!G40</f>
        <v>902</v>
      </c>
      <c r="H31" s="137">
        <f>Census!H13+Census!H25+Census!H31+Census!H48</f>
        <v>790</v>
      </c>
      <c r="I31" s="130">
        <f t="shared" si="0"/>
        <v>8.8607594936708861E-2</v>
      </c>
      <c r="J31" s="136">
        <v>736</v>
      </c>
      <c r="K31" s="136">
        <v>708</v>
      </c>
      <c r="L31" s="335">
        <v>790</v>
      </c>
      <c r="M31" s="132">
        <f>Census!M13+Census!M19+Census!M25+Census!M30+Census!M44+Census!M50+Census!M31+Census!M40</f>
        <v>902</v>
      </c>
    </row>
    <row r="32" spans="1:18" x14ac:dyDescent="0.25">
      <c r="A32" s="134" t="s">
        <v>61</v>
      </c>
      <c r="B32" s="133">
        <v>8238</v>
      </c>
      <c r="C32" s="133">
        <v>8320</v>
      </c>
      <c r="D32" s="132">
        <v>8289</v>
      </c>
      <c r="E32" s="132">
        <f>Census!E9+Census!E24+Census!E29+Census!E33+Census!E38+Census!E42+Census!E48+Census!E49+Census!E53+E7</f>
        <v>8413</v>
      </c>
      <c r="F32" s="138">
        <v>8335</v>
      </c>
      <c r="G32" s="132">
        <f>Census!G9+Census!G24+Census!G29+Census!G33+Census!G38+Census!G42+Census!G48+Census!G49+Census!G53+G7</f>
        <v>8270</v>
      </c>
      <c r="H32" s="131">
        <v>6120</v>
      </c>
      <c r="I32" s="130">
        <f t="shared" si="0"/>
        <v>0.36192810457516339</v>
      </c>
      <c r="J32" s="136">
        <v>5208</v>
      </c>
      <c r="K32" s="136">
        <v>6421</v>
      </c>
      <c r="L32" s="335">
        <v>6120</v>
      </c>
      <c r="M32" s="132">
        <v>8270</v>
      </c>
    </row>
    <row r="33" spans="1:15" x14ac:dyDescent="0.25">
      <c r="A33" s="134" t="s">
        <v>60</v>
      </c>
      <c r="B33" s="133">
        <v>1049</v>
      </c>
      <c r="C33" s="133">
        <v>1112</v>
      </c>
      <c r="D33" s="132">
        <v>1108</v>
      </c>
      <c r="E33" s="138">
        <f>Census!E21+Census!E12</f>
        <v>1111</v>
      </c>
      <c r="F33" s="138">
        <v>1113</v>
      </c>
      <c r="G33" s="132">
        <f>Census!G21+Census!G12</f>
        <v>1089</v>
      </c>
      <c r="H33" s="131">
        <f>Census!H12+Census!H21+Census!H24+Census!H42</f>
        <v>4127</v>
      </c>
      <c r="I33" s="130">
        <f t="shared" si="0"/>
        <v>-0.73031257572086261</v>
      </c>
      <c r="J33" s="128">
        <v>4146</v>
      </c>
      <c r="K33" s="128">
        <v>4194</v>
      </c>
      <c r="L33" s="139">
        <v>4127</v>
      </c>
      <c r="M33" s="180">
        <f>Census!M21+Census!M12</f>
        <v>1089</v>
      </c>
    </row>
    <row r="34" spans="1:15" ht="15.75" thickBot="1" x14ac:dyDescent="0.3">
      <c r="A34" s="126" t="s">
        <v>59</v>
      </c>
      <c r="B34" s="125">
        <v>914</v>
      </c>
      <c r="C34" s="125">
        <v>798</v>
      </c>
      <c r="D34" s="124">
        <v>755</v>
      </c>
      <c r="E34" s="326">
        <f>Census!E14+Census!E15+Census!E26+Census!E39+Census!E43+Census!E45+Census!E51+Census!E52</f>
        <v>706</v>
      </c>
      <c r="F34" s="326">
        <v>724</v>
      </c>
      <c r="G34" s="124">
        <f>Census!G14+Census!G15+Census!G26+Census!G39+Census!G43+Census!G45+Census!G51+Census!G52</f>
        <v>713</v>
      </c>
      <c r="H34" s="123">
        <f>Census!H14+Census!H43+Census!H45+Census!H52</f>
        <v>480</v>
      </c>
      <c r="I34" s="122">
        <f t="shared" si="0"/>
        <v>0.5083333333333333</v>
      </c>
      <c r="J34" s="121">
        <v>430</v>
      </c>
      <c r="K34" s="121">
        <v>323</v>
      </c>
      <c r="L34" s="336">
        <v>480</v>
      </c>
      <c r="M34" s="124">
        <f>Census!M14+Census!M15+Census!M26+Census!M39+Census!M43+Census!M45+Census!M51+Census!M52</f>
        <v>713</v>
      </c>
      <c r="O34" s="145"/>
    </row>
    <row r="35" spans="1:15" x14ac:dyDescent="0.25">
      <c r="A35" s="118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O35" s="145"/>
    </row>
    <row r="36" spans="1:15" x14ac:dyDescent="0.25">
      <c r="A36" s="118" t="s">
        <v>58</v>
      </c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</row>
    <row r="37" spans="1:15" x14ac:dyDescent="0.25">
      <c r="A37" s="118" t="s">
        <v>57</v>
      </c>
      <c r="B37" s="117"/>
      <c r="C37" s="117"/>
      <c r="D37" s="117"/>
      <c r="E37" s="117"/>
      <c r="F37" s="117"/>
      <c r="G37" s="117"/>
      <c r="H37" s="119"/>
      <c r="I37" s="117"/>
      <c r="J37" s="117"/>
      <c r="K37" s="117"/>
      <c r="L37" s="117"/>
      <c r="O37" s="145"/>
    </row>
    <row r="38" spans="1:15" x14ac:dyDescent="0.25">
      <c r="A38" s="118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</row>
    <row r="41" spans="1:15" x14ac:dyDescent="0.25">
      <c r="A41" s="145"/>
      <c r="B41" s="210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7568-1552-40C1-ABE6-E267A0129958}">
  <dimension ref="A2:P50"/>
  <sheetViews>
    <sheetView showGridLines="0" zoomScaleNormal="100" workbookViewId="0">
      <selection activeCell="K27" sqref="K27"/>
    </sheetView>
  </sheetViews>
  <sheetFormatPr defaultColWidth="9.140625" defaultRowHeight="15" x14ac:dyDescent="0.25"/>
  <cols>
    <col min="1" max="1" width="29.85546875" style="115" customWidth="1"/>
    <col min="2" max="2" width="7.42578125" style="116" customWidth="1"/>
    <col min="3" max="4" width="7.5703125" style="116" customWidth="1"/>
    <col min="5" max="5" width="8" style="116" customWidth="1"/>
    <col min="6" max="6" width="8.28515625" style="116" customWidth="1"/>
    <col min="7" max="7" width="8.5703125" style="115" customWidth="1"/>
    <col min="8" max="8" width="8.28515625" style="115" customWidth="1"/>
    <col min="9" max="9" width="8.85546875" style="115" customWidth="1"/>
    <col min="10" max="16384" width="9.140625" style="115"/>
  </cols>
  <sheetData>
    <row r="2" spans="1:11" ht="15.75" thickBot="1" x14ac:dyDescent="0.3">
      <c r="A2" s="380" t="s">
        <v>127</v>
      </c>
      <c r="B2" s="380"/>
      <c r="C2" s="380"/>
      <c r="D2" s="380"/>
      <c r="E2" s="380"/>
      <c r="F2" s="380"/>
      <c r="G2" s="380"/>
      <c r="H2" s="380"/>
      <c r="I2" s="380"/>
    </row>
    <row r="3" spans="1:11" ht="15" customHeight="1" thickBot="1" x14ac:dyDescent="0.3">
      <c r="A3" s="209"/>
      <c r="B3" s="208" t="s">
        <v>54</v>
      </c>
      <c r="C3" s="208" t="s">
        <v>53</v>
      </c>
      <c r="D3" s="208" t="s">
        <v>52</v>
      </c>
      <c r="E3" s="245" t="s">
        <v>51</v>
      </c>
      <c r="F3" s="244" t="s">
        <v>50</v>
      </c>
      <c r="G3" s="243" t="s">
        <v>123</v>
      </c>
      <c r="H3" s="381" t="s">
        <v>124</v>
      </c>
      <c r="I3" s="382"/>
    </row>
    <row r="4" spans="1:11" x14ac:dyDescent="0.25">
      <c r="A4" s="131" t="s">
        <v>91</v>
      </c>
      <c r="B4" s="242">
        <v>342</v>
      </c>
      <c r="C4" s="242">
        <v>245</v>
      </c>
      <c r="D4" s="242">
        <v>328</v>
      </c>
      <c r="E4" s="241">
        <v>311</v>
      </c>
      <c r="F4" s="240">
        <v>330</v>
      </c>
      <c r="G4" s="330">
        <v>297</v>
      </c>
      <c r="H4" s="239">
        <v>274</v>
      </c>
      <c r="I4" s="238">
        <f>(G4-H4)/H4</f>
        <v>8.3941605839416053E-2</v>
      </c>
    </row>
    <row r="5" spans="1:11" x14ac:dyDescent="0.25">
      <c r="A5" s="131"/>
      <c r="B5" s="133"/>
      <c r="C5" s="132"/>
      <c r="D5" s="132"/>
      <c r="E5" s="132"/>
      <c r="F5" s="235"/>
      <c r="G5" s="234"/>
      <c r="H5" s="135"/>
      <c r="I5" s="143"/>
    </row>
    <row r="6" spans="1:11" x14ac:dyDescent="0.25">
      <c r="A6" s="131" t="s">
        <v>90</v>
      </c>
      <c r="B6" s="133">
        <v>462</v>
      </c>
      <c r="C6" s="132">
        <v>399</v>
      </c>
      <c r="D6" s="132">
        <v>482</v>
      </c>
      <c r="E6" s="177">
        <f>E8+E12+E14</f>
        <v>456</v>
      </c>
      <c r="F6" s="237">
        <f>F8+F12+F14</f>
        <v>442</v>
      </c>
      <c r="G6" s="234">
        <f>G8+G12+G14</f>
        <v>454</v>
      </c>
      <c r="H6" s="135">
        <f>H8+H12+H14</f>
        <v>438</v>
      </c>
      <c r="I6" s="130">
        <f>(G6-H6)/H6</f>
        <v>3.6529680365296802E-2</v>
      </c>
    </row>
    <row r="7" spans="1:11" x14ac:dyDescent="0.25">
      <c r="A7" s="131"/>
      <c r="B7" s="133"/>
      <c r="C7" s="132"/>
      <c r="D7" s="132"/>
      <c r="E7" s="177"/>
      <c r="F7" s="236"/>
      <c r="G7" s="232"/>
      <c r="H7" s="135"/>
      <c r="I7" s="143"/>
      <c r="K7" s="145"/>
    </row>
    <row r="8" spans="1:11" x14ac:dyDescent="0.25">
      <c r="A8" s="131" t="s">
        <v>80</v>
      </c>
      <c r="B8" s="133">
        <v>201</v>
      </c>
      <c r="C8" s="132">
        <v>169</v>
      </c>
      <c r="D8" s="132">
        <v>195</v>
      </c>
      <c r="E8" s="132">
        <f>SUM(E9:E10)</f>
        <v>222</v>
      </c>
      <c r="F8" s="235">
        <f>SUM(F9:F10)</f>
        <v>222</v>
      </c>
      <c r="G8" s="234">
        <f>SUM(G9:G10)</f>
        <v>200</v>
      </c>
      <c r="H8" s="135">
        <f>H9+H10</f>
        <v>201</v>
      </c>
      <c r="I8" s="130">
        <f>(G8-H8)/H8</f>
        <v>-4.9751243781094526E-3</v>
      </c>
      <c r="K8" s="145"/>
    </row>
    <row r="9" spans="1:11" x14ac:dyDescent="0.25">
      <c r="A9" s="131" t="s">
        <v>85</v>
      </c>
      <c r="B9" s="231">
        <v>192</v>
      </c>
      <c r="C9" s="230">
        <v>161</v>
      </c>
      <c r="D9" s="230">
        <v>189</v>
      </c>
      <c r="E9" s="230">
        <v>201</v>
      </c>
      <c r="F9" s="228">
        <v>207</v>
      </c>
      <c r="G9" s="229">
        <v>178</v>
      </c>
      <c r="H9" s="228">
        <v>192</v>
      </c>
      <c r="I9" s="130">
        <f>(G9-H9)/H9</f>
        <v>-7.2916666666666671E-2</v>
      </c>
    </row>
    <row r="10" spans="1:11" x14ac:dyDescent="0.25">
      <c r="A10" s="131" t="s">
        <v>78</v>
      </c>
      <c r="B10" s="231">
        <v>9</v>
      </c>
      <c r="C10" s="230">
        <v>8</v>
      </c>
      <c r="D10" s="230">
        <v>6</v>
      </c>
      <c r="E10" s="230">
        <v>21</v>
      </c>
      <c r="F10" s="228">
        <v>15</v>
      </c>
      <c r="G10" s="229">
        <v>22</v>
      </c>
      <c r="H10" s="228">
        <v>9</v>
      </c>
      <c r="I10" s="130">
        <f>(G10-H10)/H10</f>
        <v>1.4444444444444444</v>
      </c>
    </row>
    <row r="11" spans="1:11" x14ac:dyDescent="0.25">
      <c r="A11" s="131"/>
      <c r="B11" s="133"/>
      <c r="C11" s="132"/>
      <c r="D11" s="132"/>
      <c r="E11" s="132"/>
      <c r="F11" s="233"/>
      <c r="G11" s="232"/>
      <c r="H11" s="135"/>
      <c r="I11" s="143"/>
    </row>
    <row r="12" spans="1:11" x14ac:dyDescent="0.25">
      <c r="A12" s="131" t="s">
        <v>89</v>
      </c>
      <c r="B12" s="231">
        <v>229</v>
      </c>
      <c r="C12" s="230">
        <v>215</v>
      </c>
      <c r="D12" s="230">
        <v>260</v>
      </c>
      <c r="E12" s="230">
        <v>206</v>
      </c>
      <c r="F12" s="228">
        <v>190</v>
      </c>
      <c r="G12" s="229">
        <v>232</v>
      </c>
      <c r="H12" s="228">
        <v>206</v>
      </c>
      <c r="I12" s="130">
        <f>(G12-H12)/H12</f>
        <v>0.12621359223300971</v>
      </c>
    </row>
    <row r="13" spans="1:11" x14ac:dyDescent="0.25">
      <c r="A13" s="131"/>
      <c r="B13" s="231"/>
      <c r="C13" s="230"/>
      <c r="D13" s="230"/>
      <c r="E13" s="230"/>
      <c r="F13" s="228"/>
      <c r="G13" s="229"/>
      <c r="H13" s="228"/>
      <c r="I13" s="130"/>
    </row>
    <row r="14" spans="1:11" ht="15.75" thickBot="1" x14ac:dyDescent="0.3">
      <c r="A14" s="123" t="s">
        <v>88</v>
      </c>
      <c r="B14" s="227">
        <v>32</v>
      </c>
      <c r="C14" s="226">
        <v>15</v>
      </c>
      <c r="D14" s="226">
        <v>27</v>
      </c>
      <c r="E14" s="226">
        <v>28</v>
      </c>
      <c r="F14" s="225">
        <v>30</v>
      </c>
      <c r="G14" s="329">
        <v>22</v>
      </c>
      <c r="H14" s="120">
        <v>31</v>
      </c>
      <c r="I14" s="122">
        <f>(G14-H14)/H14</f>
        <v>-0.29032258064516131</v>
      </c>
    </row>
    <row r="15" spans="1:11" x14ac:dyDescent="0.25">
      <c r="A15" s="118"/>
      <c r="B15" s="117"/>
      <c r="C15" s="117"/>
      <c r="D15" s="117"/>
      <c r="E15" s="117"/>
      <c r="F15" s="117"/>
      <c r="G15" s="118"/>
      <c r="H15" s="118"/>
      <c r="I15" s="118"/>
    </row>
    <row r="16" spans="1:11" x14ac:dyDescent="0.25">
      <c r="A16" s="118"/>
      <c r="B16" s="117"/>
      <c r="C16" s="117"/>
      <c r="D16" s="117"/>
      <c r="E16" s="117"/>
      <c r="F16" s="117"/>
      <c r="G16" s="118"/>
      <c r="H16" s="118"/>
      <c r="I16" s="118"/>
    </row>
    <row r="17" spans="1:16" x14ac:dyDescent="0.25">
      <c r="A17" s="223" t="s">
        <v>87</v>
      </c>
      <c r="B17" s="224"/>
      <c r="C17" s="224"/>
      <c r="D17" s="224"/>
      <c r="E17" s="224"/>
      <c r="F17" s="224"/>
      <c r="G17" s="223"/>
      <c r="H17" s="118"/>
      <c r="I17" s="118"/>
    </row>
    <row r="18" spans="1:16" x14ac:dyDescent="0.25">
      <c r="A18" s="118"/>
      <c r="B18" s="117"/>
      <c r="C18" s="117"/>
      <c r="D18" s="117"/>
      <c r="E18" s="117"/>
      <c r="F18" s="117"/>
      <c r="G18" s="118"/>
      <c r="H18" s="118"/>
      <c r="I18" s="118"/>
    </row>
    <row r="19" spans="1:16" x14ac:dyDescent="0.25">
      <c r="A19" s="118"/>
      <c r="B19" s="117"/>
      <c r="C19" s="117"/>
      <c r="D19" s="117"/>
      <c r="E19" s="117"/>
      <c r="F19" s="117"/>
      <c r="G19" s="118"/>
      <c r="H19" s="118"/>
      <c r="I19" s="118"/>
    </row>
    <row r="20" spans="1:16" s="204" customFormat="1" x14ac:dyDescent="0.25">
      <c r="A20" s="383" t="s">
        <v>86</v>
      </c>
      <c r="B20" s="383"/>
      <c r="C20" s="383"/>
      <c r="D20" s="383"/>
      <c r="E20" s="383"/>
      <c r="F20" s="383"/>
      <c r="H20" s="331"/>
      <c r="I20" s="331"/>
      <c r="J20" s="331"/>
      <c r="K20" s="331"/>
      <c r="L20" s="331"/>
      <c r="M20" s="331"/>
      <c r="N20" s="331"/>
      <c r="O20" s="331"/>
      <c r="P20" s="331"/>
    </row>
    <row r="21" spans="1:16" ht="15.75" thickBot="1" x14ac:dyDescent="0.3">
      <c r="A21" s="222"/>
      <c r="B21" s="117"/>
      <c r="C21" s="117"/>
      <c r="D21" s="117"/>
      <c r="E21" s="117"/>
      <c r="F21" s="117"/>
      <c r="G21" s="118"/>
      <c r="H21" s="118"/>
      <c r="I21" s="118"/>
    </row>
    <row r="22" spans="1:16" x14ac:dyDescent="0.25">
      <c r="A22" s="221"/>
      <c r="B22" s="220">
        <v>2021</v>
      </c>
      <c r="C22" s="220">
        <v>2022</v>
      </c>
      <c r="D22" s="220">
        <v>2023</v>
      </c>
      <c r="E22" s="219">
        <v>2024</v>
      </c>
      <c r="F22" s="219">
        <v>2025</v>
      </c>
    </row>
    <row r="23" spans="1:16" x14ac:dyDescent="0.25">
      <c r="A23" s="218" t="s">
        <v>82</v>
      </c>
      <c r="B23" s="139">
        <v>4133</v>
      </c>
      <c r="C23" s="139">
        <v>5190</v>
      </c>
      <c r="D23" s="217">
        <v>5551</v>
      </c>
      <c r="E23" s="201">
        <v>4621</v>
      </c>
      <c r="F23" s="201">
        <v>5059</v>
      </c>
    </row>
    <row r="24" spans="1:16" x14ac:dyDescent="0.25">
      <c r="A24" s="216"/>
      <c r="B24" s="139"/>
      <c r="C24" s="139"/>
      <c r="D24" s="139"/>
      <c r="E24" s="201"/>
      <c r="F24" s="201"/>
    </row>
    <row r="25" spans="1:16" x14ac:dyDescent="0.25">
      <c r="A25" s="215" t="s">
        <v>81</v>
      </c>
      <c r="B25" s="139">
        <f>SUM(B27+B31+B33)</f>
        <v>8592</v>
      </c>
      <c r="C25" s="139">
        <f>SUM(C27+C31+C33)</f>
        <v>5491</v>
      </c>
      <c r="D25" s="139">
        <f>SUM(D27+D31+D33)</f>
        <v>4434</v>
      </c>
      <c r="E25" s="201">
        <f>SUM(E27+E31+E33)</f>
        <v>5702</v>
      </c>
      <c r="F25" s="201">
        <f>SUM(F27+F31+F33)</f>
        <v>5803</v>
      </c>
    </row>
    <row r="26" spans="1:16" x14ac:dyDescent="0.25">
      <c r="A26" s="216"/>
      <c r="B26" s="139"/>
      <c r="C26" s="139"/>
      <c r="D26" s="139"/>
      <c r="E26" s="201"/>
      <c r="F26" s="201"/>
    </row>
    <row r="27" spans="1:16" x14ac:dyDescent="0.25">
      <c r="A27" s="216" t="s">
        <v>80</v>
      </c>
      <c r="B27" s="139">
        <f>SUM(B28:B29)</f>
        <v>1810</v>
      </c>
      <c r="C27" s="139">
        <f>SUM(C28:C29)</f>
        <v>1605</v>
      </c>
      <c r="D27" s="139">
        <f>SUM(D28:D29)</f>
        <v>2125</v>
      </c>
      <c r="E27" s="201">
        <f>SUM(E28:E29)</f>
        <v>2296</v>
      </c>
      <c r="F27" s="201">
        <f>SUM(F28:F29)</f>
        <v>2536</v>
      </c>
    </row>
    <row r="28" spans="1:16" x14ac:dyDescent="0.25">
      <c r="A28" s="216" t="s">
        <v>85</v>
      </c>
      <c r="B28" s="139">
        <v>1705</v>
      </c>
      <c r="C28" s="139">
        <v>1506</v>
      </c>
      <c r="D28" s="139">
        <v>2032</v>
      </c>
      <c r="E28" s="201">
        <v>2177</v>
      </c>
      <c r="F28" s="201">
        <v>2379</v>
      </c>
    </row>
    <row r="29" spans="1:16" x14ac:dyDescent="0.25">
      <c r="A29" s="216" t="s">
        <v>78</v>
      </c>
      <c r="B29" s="139">
        <v>105</v>
      </c>
      <c r="C29" s="139">
        <v>99</v>
      </c>
      <c r="D29" s="139">
        <v>93</v>
      </c>
      <c r="E29" s="201">
        <v>119</v>
      </c>
      <c r="F29" s="201">
        <v>157</v>
      </c>
    </row>
    <row r="30" spans="1:16" x14ac:dyDescent="0.25">
      <c r="A30" s="216"/>
      <c r="B30" s="139"/>
      <c r="C30" s="139"/>
      <c r="D30" s="139"/>
      <c r="E30" s="201"/>
      <c r="F30" s="201"/>
    </row>
    <row r="31" spans="1:16" x14ac:dyDescent="0.25">
      <c r="A31" s="215" t="s">
        <v>77</v>
      </c>
      <c r="B31" s="139">
        <v>6059</v>
      </c>
      <c r="C31" s="139">
        <v>3147</v>
      </c>
      <c r="D31" s="139">
        <v>1601</v>
      </c>
      <c r="E31" s="201">
        <v>2877</v>
      </c>
      <c r="F31" s="201">
        <v>2887</v>
      </c>
    </row>
    <row r="32" spans="1:16" x14ac:dyDescent="0.25">
      <c r="A32" s="214"/>
      <c r="B32" s="213"/>
      <c r="C32" s="213"/>
      <c r="D32" s="213"/>
      <c r="E32" s="201"/>
      <c r="F32" s="201"/>
    </row>
    <row r="33" spans="1:13" ht="15.75" thickBot="1" x14ac:dyDescent="0.3">
      <c r="A33" s="212" t="s">
        <v>84</v>
      </c>
      <c r="B33" s="211">
        <v>723</v>
      </c>
      <c r="C33" s="211">
        <v>739</v>
      </c>
      <c r="D33" s="211">
        <v>708</v>
      </c>
      <c r="E33" s="198">
        <v>529</v>
      </c>
      <c r="F33" s="198">
        <v>380</v>
      </c>
    </row>
    <row r="34" spans="1:13" x14ac:dyDescent="0.25">
      <c r="A34" s="145"/>
      <c r="B34" s="210"/>
      <c r="C34" s="210"/>
      <c r="D34" s="210"/>
      <c r="E34" s="210"/>
      <c r="F34" s="210"/>
    </row>
    <row r="35" spans="1:13" x14ac:dyDescent="0.25">
      <c r="A35" s="145"/>
      <c r="B35" s="210"/>
      <c r="C35" s="210"/>
      <c r="D35" s="210"/>
      <c r="E35" s="210"/>
      <c r="F35" s="210"/>
    </row>
    <row r="38" spans="1:13" ht="15.75" thickBot="1" x14ac:dyDescent="0.3">
      <c r="A38" s="380" t="s">
        <v>83</v>
      </c>
      <c r="B38" s="380"/>
      <c r="C38" s="380"/>
      <c r="D38" s="380"/>
      <c r="E38" s="380"/>
      <c r="F38" s="380"/>
    </row>
    <row r="39" spans="1:13" x14ac:dyDescent="0.25">
      <c r="A39" s="209"/>
      <c r="B39" s="208">
        <v>2020</v>
      </c>
      <c r="C39" s="208">
        <v>2021</v>
      </c>
      <c r="D39" s="208">
        <v>2022</v>
      </c>
      <c r="E39" s="207">
        <v>2023</v>
      </c>
      <c r="F39" s="207">
        <v>2024</v>
      </c>
    </row>
    <row r="40" spans="1:13" x14ac:dyDescent="0.25">
      <c r="A40" s="131" t="s">
        <v>82</v>
      </c>
      <c r="B40" s="206">
        <v>3997</v>
      </c>
      <c r="C40" s="206">
        <v>4581</v>
      </c>
      <c r="D40" s="206">
        <v>5520</v>
      </c>
      <c r="E40" s="205">
        <v>5508</v>
      </c>
      <c r="F40" s="205">
        <v>3729</v>
      </c>
    </row>
    <row r="41" spans="1:13" x14ac:dyDescent="0.25">
      <c r="A41" s="131"/>
      <c r="B41" s="133"/>
      <c r="C41" s="133"/>
      <c r="D41" s="133"/>
      <c r="E41" s="201"/>
      <c r="F41" s="201"/>
    </row>
    <row r="42" spans="1:13" x14ac:dyDescent="0.25">
      <c r="A42" s="202" t="s">
        <v>81</v>
      </c>
      <c r="B42" s="133">
        <f>SUM(B44+B48+B50)</f>
        <v>9748</v>
      </c>
      <c r="C42" s="133">
        <f>SUM(C44+C48+C50)</f>
        <v>4798</v>
      </c>
      <c r="D42" s="133">
        <f>SUM(D44+D48+D50)</f>
        <v>5293</v>
      </c>
      <c r="E42" s="201">
        <v>5640</v>
      </c>
      <c r="F42" s="201">
        <f>F44+F48+F50</f>
        <v>5428</v>
      </c>
      <c r="H42" s="203"/>
      <c r="I42" s="203"/>
      <c r="J42" s="203"/>
      <c r="K42" s="203"/>
    </row>
    <row r="43" spans="1:13" x14ac:dyDescent="0.25">
      <c r="A43" s="131"/>
      <c r="B43" s="133"/>
      <c r="C43" s="133"/>
      <c r="D43" s="133"/>
      <c r="E43" s="201"/>
      <c r="F43" s="201"/>
    </row>
    <row r="44" spans="1:13" x14ac:dyDescent="0.25">
      <c r="A44" s="131" t="s">
        <v>80</v>
      </c>
      <c r="B44" s="133">
        <f>SUM(B45:B46)</f>
        <v>2554</v>
      </c>
      <c r="C44" s="133">
        <f>SUM(C45:C46)</f>
        <v>1399</v>
      </c>
      <c r="D44" s="133">
        <f>SUM(D45:D46)</f>
        <v>1825</v>
      </c>
      <c r="E44" s="201">
        <f>SUM(E45:E46)</f>
        <v>2240</v>
      </c>
      <c r="F44" s="201">
        <f>SUM(F45:F46)</f>
        <v>2323</v>
      </c>
      <c r="H44" s="204"/>
      <c r="I44" s="204"/>
      <c r="J44" s="204"/>
      <c r="K44" s="204"/>
      <c r="L44" s="204"/>
      <c r="M44" s="204"/>
    </row>
    <row r="45" spans="1:13" x14ac:dyDescent="0.25">
      <c r="A45" s="131" t="s">
        <v>79</v>
      </c>
      <c r="B45" s="133">
        <v>2402</v>
      </c>
      <c r="C45" s="133">
        <v>1310</v>
      </c>
      <c r="D45" s="133">
        <v>1721</v>
      </c>
      <c r="E45" s="201">
        <v>2148</v>
      </c>
      <c r="F45" s="201">
        <v>2202</v>
      </c>
      <c r="H45" s="204"/>
      <c r="I45" s="204"/>
      <c r="J45" s="204"/>
      <c r="K45" s="204"/>
      <c r="L45" s="204"/>
    </row>
    <row r="46" spans="1:13" x14ac:dyDescent="0.25">
      <c r="A46" s="131" t="s">
        <v>78</v>
      </c>
      <c r="B46" s="133">
        <v>152</v>
      </c>
      <c r="C46" s="133">
        <v>89</v>
      </c>
      <c r="D46" s="133">
        <v>104</v>
      </c>
      <c r="E46" s="201">
        <v>92</v>
      </c>
      <c r="F46" s="201">
        <v>121</v>
      </c>
      <c r="H46" s="203"/>
      <c r="I46" s="203"/>
      <c r="J46" s="203"/>
      <c r="K46" s="203"/>
      <c r="L46" s="203"/>
      <c r="M46" s="203"/>
    </row>
    <row r="47" spans="1:13" x14ac:dyDescent="0.25">
      <c r="A47" s="131"/>
      <c r="B47" s="133"/>
      <c r="C47" s="133"/>
      <c r="D47" s="133"/>
      <c r="E47" s="201"/>
      <c r="F47" s="201"/>
    </row>
    <row r="48" spans="1:13" x14ac:dyDescent="0.25">
      <c r="A48" s="202" t="s">
        <v>77</v>
      </c>
      <c r="B48" s="133">
        <v>6330</v>
      </c>
      <c r="C48" s="133">
        <v>2725</v>
      </c>
      <c r="D48" s="133">
        <v>2683</v>
      </c>
      <c r="E48" s="201">
        <v>2698</v>
      </c>
      <c r="F48" s="201">
        <v>2763</v>
      </c>
    </row>
    <row r="49" spans="1:6" x14ac:dyDescent="0.25">
      <c r="A49" s="131"/>
      <c r="B49" s="133"/>
      <c r="C49" s="133"/>
      <c r="D49" s="133"/>
      <c r="E49" s="201"/>
      <c r="F49" s="201"/>
    </row>
    <row r="50" spans="1:6" ht="15.75" thickBot="1" x14ac:dyDescent="0.3">
      <c r="A50" s="200" t="s">
        <v>76</v>
      </c>
      <c r="B50" s="199">
        <v>864</v>
      </c>
      <c r="C50" s="199">
        <v>674</v>
      </c>
      <c r="D50" s="199">
        <v>785</v>
      </c>
      <c r="E50" s="198">
        <v>702</v>
      </c>
      <c r="F50" s="198">
        <v>342</v>
      </c>
    </row>
  </sheetData>
  <mergeCells count="4">
    <mergeCell ref="A2:I2"/>
    <mergeCell ref="H3:I3"/>
    <mergeCell ref="A20:F20"/>
    <mergeCell ref="A38:F38"/>
  </mergeCells>
  <printOptions horizontalCentered="1" verticalCentered="1"/>
  <pageMargins left="0.75" right="0.75" top="1" bottom="1" header="0.5" footer="0.5"/>
  <pageSetup scale="70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2025-07-09T17:13:57Z</cp:lastPrinted>
  <dcterms:created xsi:type="dcterms:W3CDTF">2025-07-07T12:51:51Z</dcterms:created>
  <dcterms:modified xsi:type="dcterms:W3CDTF">2025-07-09T17:19:34Z</dcterms:modified>
</cp:coreProperties>
</file>