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905 Downloads-Minutes\"/>
    </mc:Choice>
  </mc:AlternateContent>
  <xr:revisionPtr revIDLastSave="0" documentId="8_{9541C01F-3A39-45DA-9A58-93E96DA934B1}" xr6:coauthVersionLast="46" xr6:coauthVersionMax="46" xr10:uidLastSave="{00000000-0000-0000-0000-000000000000}"/>
  <bookViews>
    <workbookView xWindow="384" yWindow="384" windowWidth="21924" windowHeight="11820" tabRatio="598" xr2:uid="{00000000-000D-0000-FFFF-FFFF00000000}"/>
  </bookViews>
  <sheets>
    <sheet name="Sheet4" sheetId="1" r:id="rId1"/>
    <sheet name="Sheet1" sheetId="4" r:id="rId2"/>
    <sheet name="Sheet2" sheetId="3" r:id="rId3"/>
    <sheet name="Sheet3" sheetId="2" r:id="rId4"/>
  </sheets>
  <definedNames>
    <definedName name="_xlnm.Print_Area" localSheetId="2">Sheet2!$A$1:$M$37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4" l="1"/>
  <c r="H45" i="4"/>
  <c r="H38" i="4"/>
  <c r="H25" i="4"/>
  <c r="H18" i="4"/>
  <c r="H12" i="4"/>
  <c r="H8" i="4"/>
  <c r="H5" i="4" l="1"/>
  <c r="G7" i="2"/>
  <c r="L9" i="3" l="1"/>
  <c r="F49" i="4" l="1"/>
  <c r="E49" i="4"/>
  <c r="D49" i="4"/>
  <c r="C49" i="4"/>
  <c r="B49" i="4"/>
  <c r="F45" i="4"/>
  <c r="E45" i="4"/>
  <c r="D45" i="4"/>
  <c r="C45" i="4"/>
  <c r="B45" i="4"/>
  <c r="F38" i="4"/>
  <c r="E38" i="4"/>
  <c r="D38" i="4"/>
  <c r="C38" i="4"/>
  <c r="B38" i="4"/>
  <c r="F25" i="4"/>
  <c r="E25" i="4"/>
  <c r="D25" i="4"/>
  <c r="C25" i="4"/>
  <c r="B25" i="4"/>
  <c r="F18" i="4"/>
  <c r="E18" i="4"/>
  <c r="D18" i="4"/>
  <c r="C18" i="4"/>
  <c r="B18" i="4"/>
  <c r="F12" i="4"/>
  <c r="E12" i="4"/>
  <c r="D12" i="4"/>
  <c r="C12" i="4"/>
  <c r="B12" i="4"/>
  <c r="F8" i="4"/>
  <c r="F5" i="4" s="1"/>
  <c r="E8" i="4"/>
  <c r="D8" i="4"/>
  <c r="C8" i="4"/>
  <c r="B8" i="4"/>
  <c r="B5" i="4" l="1"/>
  <c r="D5" i="4"/>
  <c r="E5" i="4"/>
  <c r="C5" i="4"/>
  <c r="M49" i="4"/>
  <c r="M45" i="4"/>
  <c r="M38" i="4"/>
  <c r="M25" i="4"/>
  <c r="M18" i="4"/>
  <c r="M12" i="4"/>
  <c r="M8" i="4"/>
  <c r="M5" i="4" l="1"/>
  <c r="G6" i="3"/>
  <c r="I75" i="4" l="1"/>
  <c r="H29" i="3" l="1"/>
  <c r="H30" i="3"/>
  <c r="M30" i="3"/>
  <c r="I55" i="4"/>
  <c r="I30" i="4"/>
  <c r="I20" i="4"/>
  <c r="G38" i="4"/>
  <c r="I38" i="4" s="1"/>
  <c r="H31" i="3"/>
  <c r="G16" i="1"/>
  <c r="E16" i="1"/>
  <c r="I71" i="4"/>
  <c r="L45" i="4"/>
  <c r="L30" i="3" s="1"/>
  <c r="L8" i="4"/>
  <c r="L12" i="4"/>
  <c r="L18" i="4"/>
  <c r="L25" i="4"/>
  <c r="L38" i="4"/>
  <c r="L49" i="4"/>
  <c r="L29" i="3" s="1"/>
  <c r="L6" i="3"/>
  <c r="L14" i="3"/>
  <c r="M29" i="3"/>
  <c r="B30" i="3"/>
  <c r="B29" i="3"/>
  <c r="C29" i="3"/>
  <c r="D30" i="3"/>
  <c r="D29" i="3"/>
  <c r="E29" i="3"/>
  <c r="F30" i="3"/>
  <c r="F29" i="3"/>
  <c r="F33" i="3"/>
  <c r="F32" i="3"/>
  <c r="F31" i="3"/>
  <c r="H6" i="3"/>
  <c r="H14" i="3"/>
  <c r="G5" i="2"/>
  <c r="J49" i="4"/>
  <c r="J29" i="3" s="1"/>
  <c r="K49" i="4"/>
  <c r="K29" i="3" s="1"/>
  <c r="J8" i="4"/>
  <c r="J12" i="4"/>
  <c r="J18" i="4"/>
  <c r="J25" i="4"/>
  <c r="J38" i="4"/>
  <c r="J45" i="4"/>
  <c r="J30" i="3" s="1"/>
  <c r="M6" i="3"/>
  <c r="M14" i="3"/>
  <c r="I74" i="4"/>
  <c r="G8" i="4"/>
  <c r="G12" i="4"/>
  <c r="I12" i="4" s="1"/>
  <c r="G18" i="4"/>
  <c r="G25" i="4"/>
  <c r="I25" i="4" s="1"/>
  <c r="G45" i="4"/>
  <c r="G30" i="3" s="1"/>
  <c r="G49" i="4"/>
  <c r="I49" i="4" s="1"/>
  <c r="D6" i="3"/>
  <c r="D14" i="3"/>
  <c r="E6" i="3"/>
  <c r="E14" i="3"/>
  <c r="B6" i="3"/>
  <c r="B14" i="3"/>
  <c r="C6" i="3"/>
  <c r="C14" i="3"/>
  <c r="F6" i="3"/>
  <c r="F14" i="3"/>
  <c r="G14" i="3"/>
  <c r="C30" i="3"/>
  <c r="E30" i="3"/>
  <c r="K8" i="4"/>
  <c r="K12" i="4"/>
  <c r="K18" i="4"/>
  <c r="K25" i="4"/>
  <c r="K38" i="4"/>
  <c r="K45" i="4"/>
  <c r="K30" i="3" s="1"/>
  <c r="E28" i="1"/>
  <c r="H7" i="2"/>
  <c r="I52" i="4"/>
  <c r="I47" i="4"/>
  <c r="I46" i="4"/>
  <c r="I10" i="4"/>
  <c r="M31" i="3"/>
  <c r="M32" i="3"/>
  <c r="M33" i="3"/>
  <c r="G33" i="3"/>
  <c r="G32" i="3"/>
  <c r="G31" i="3"/>
  <c r="I42" i="4"/>
  <c r="I64" i="4"/>
  <c r="F7" i="2"/>
  <c r="F5" i="2" s="1"/>
  <c r="E7" i="2"/>
  <c r="E5" i="2" s="1"/>
  <c r="D7" i="2"/>
  <c r="D5" i="2" s="1"/>
  <c r="C7" i="2"/>
  <c r="C5" i="2" s="1"/>
  <c r="B7" i="2"/>
  <c r="B5" i="2" s="1"/>
  <c r="E44" i="2"/>
  <c r="E42" i="2" s="1"/>
  <c r="D44" i="2"/>
  <c r="D42" i="2" s="1"/>
  <c r="C44" i="2"/>
  <c r="C42" i="2" s="1"/>
  <c r="B44" i="2"/>
  <c r="B42" i="2" s="1"/>
  <c r="E26" i="2"/>
  <c r="E24" i="2" s="1"/>
  <c r="D26" i="2"/>
  <c r="D24" i="2" s="1"/>
  <c r="C26" i="2"/>
  <c r="C24" i="2" s="1"/>
  <c r="B26" i="2"/>
  <c r="B24" i="2" s="1"/>
  <c r="K14" i="3"/>
  <c r="K9" i="3"/>
  <c r="K6" i="3"/>
  <c r="J14" i="3"/>
  <c r="J9" i="3"/>
  <c r="J6" i="3"/>
  <c r="I19" i="4"/>
  <c r="J31" i="3"/>
  <c r="I62" i="4"/>
  <c r="I66" i="4"/>
  <c r="I60" i="4"/>
  <c r="I58" i="4"/>
  <c r="I53" i="4"/>
  <c r="I36" i="4"/>
  <c r="I14" i="4"/>
  <c r="I13" i="4"/>
  <c r="I65" i="4"/>
  <c r="I63" i="4"/>
  <c r="I57" i="4"/>
  <c r="I40" i="4"/>
  <c r="I39" i="4"/>
  <c r="I34" i="4"/>
  <c r="I27" i="4"/>
  <c r="I26" i="4"/>
  <c r="I16" i="4"/>
  <c r="I9" i="4"/>
  <c r="I6" i="4"/>
  <c r="I4" i="4"/>
  <c r="H13" i="1" s="1"/>
  <c r="I13" i="1" s="1"/>
  <c r="L31" i="3"/>
  <c r="K31" i="3"/>
  <c r="E31" i="3"/>
  <c r="D31" i="3"/>
  <c r="C31" i="3"/>
  <c r="B31" i="3"/>
  <c r="G28" i="3"/>
  <c r="H28" i="3"/>
  <c r="H32" i="3"/>
  <c r="H33" i="3"/>
  <c r="L33" i="3"/>
  <c r="K33" i="3"/>
  <c r="J33" i="3"/>
  <c r="E33" i="3"/>
  <c r="D33" i="3"/>
  <c r="C33" i="3"/>
  <c r="B33" i="3"/>
  <c r="M28" i="3"/>
  <c r="L28" i="3"/>
  <c r="K28" i="3"/>
  <c r="J28" i="3"/>
  <c r="F28" i="3"/>
  <c r="E28" i="3"/>
  <c r="D28" i="3"/>
  <c r="C28" i="3"/>
  <c r="L32" i="3"/>
  <c r="K32" i="3"/>
  <c r="J32" i="3"/>
  <c r="E32" i="3"/>
  <c r="D32" i="3"/>
  <c r="C32" i="3"/>
  <c r="B28" i="3"/>
  <c r="B32" i="3"/>
  <c r="I15" i="3"/>
  <c r="I7" i="3"/>
  <c r="F44" i="2"/>
  <c r="F42" i="2" s="1"/>
  <c r="F26" i="2"/>
  <c r="F24" i="2" s="1"/>
  <c r="I13" i="2"/>
  <c r="H31" i="1" s="1"/>
  <c r="I31" i="1" s="1"/>
  <c r="I11" i="2"/>
  <c r="H30" i="1" s="1"/>
  <c r="I30" i="1" s="1"/>
  <c r="I9" i="2"/>
  <c r="H28" i="1" s="1"/>
  <c r="I28" i="1" s="1"/>
  <c r="I8" i="2"/>
  <c r="H27" i="1" s="1"/>
  <c r="I27" i="1" s="1"/>
  <c r="I3" i="2"/>
  <c r="H20" i="1" s="1"/>
  <c r="I20" i="1" s="1"/>
  <c r="G31" i="1"/>
  <c r="E31" i="1"/>
  <c r="G13" i="1"/>
  <c r="E13" i="1"/>
  <c r="G30" i="1"/>
  <c r="E30" i="1"/>
  <c r="G28" i="1"/>
  <c r="G27" i="1"/>
  <c r="E27" i="1"/>
  <c r="G20" i="1"/>
  <c r="E20" i="1"/>
  <c r="M4" i="3" l="1"/>
  <c r="M3" i="4" s="1"/>
  <c r="K4" i="3"/>
  <c r="L4" i="3"/>
  <c r="J4" i="3"/>
  <c r="M26" i="3"/>
  <c r="J5" i="4"/>
  <c r="K5" i="4"/>
  <c r="L5" i="4"/>
  <c r="L3" i="4" s="1"/>
  <c r="I6" i="3"/>
  <c r="I45" i="4"/>
  <c r="G29" i="1"/>
  <c r="I7" i="2"/>
  <c r="H29" i="1" s="1"/>
  <c r="I29" i="1" s="1"/>
  <c r="I14" i="3"/>
  <c r="H4" i="3"/>
  <c r="E15" i="1" s="1"/>
  <c r="G4" i="3"/>
  <c r="G15" i="1" s="1"/>
  <c r="F4" i="3"/>
  <c r="F3" i="4" s="1"/>
  <c r="C4" i="3"/>
  <c r="C3" i="4" s="1"/>
  <c r="I28" i="3"/>
  <c r="H5" i="2"/>
  <c r="E32" i="1" s="1"/>
  <c r="E4" i="3"/>
  <c r="E3" i="4" s="1"/>
  <c r="D4" i="3"/>
  <c r="D3" i="4" s="1"/>
  <c r="E29" i="1"/>
  <c r="I31" i="3"/>
  <c r="J26" i="3"/>
  <c r="F26" i="3"/>
  <c r="I32" i="3"/>
  <c r="I30" i="3"/>
  <c r="B4" i="3"/>
  <c r="B3" i="4" s="1"/>
  <c r="H26" i="3"/>
  <c r="G29" i="3"/>
  <c r="G26" i="3" s="1"/>
  <c r="I18" i="4"/>
  <c r="I33" i="3"/>
  <c r="G5" i="4"/>
  <c r="I8" i="4"/>
  <c r="D26" i="3"/>
  <c r="B26" i="3"/>
  <c r="E26" i="3"/>
  <c r="C26" i="3"/>
  <c r="E14" i="1"/>
  <c r="G32" i="1"/>
  <c r="L26" i="3"/>
  <c r="K26" i="3"/>
  <c r="G14" i="1" l="1"/>
  <c r="I5" i="4"/>
  <c r="K3" i="4"/>
  <c r="J3" i="4"/>
  <c r="H3" i="4"/>
  <c r="E12" i="1" s="1"/>
  <c r="I4" i="3"/>
  <c r="H15" i="1" s="1"/>
  <c r="I15" i="1" s="1"/>
  <c r="I5" i="2"/>
  <c r="H32" i="1" s="1"/>
  <c r="I32" i="1" s="1"/>
  <c r="I26" i="3"/>
  <c r="I29" i="3"/>
  <c r="H14" i="1"/>
  <c r="I14" i="1" s="1"/>
  <c r="G3" i="4"/>
  <c r="G12" i="1" s="1"/>
  <c r="I3" i="4" l="1"/>
  <c r="H12" i="1" s="1"/>
  <c r="I12" i="1" s="1"/>
</calcChain>
</file>

<file path=xl/sharedStrings.xml><?xml version="1.0" encoding="utf-8"?>
<sst xmlns="http://schemas.openxmlformats.org/spreadsheetml/2006/main" count="168" uniqueCount="127">
  <si>
    <t xml:space="preserve">New Jersey Department of Corrections </t>
  </si>
  <si>
    <t>NOTES:   DEFINITIONS OF INMATES INCLUDED IN COUNTS</t>
  </si>
  <si>
    <t>ADMISSIONS b/</t>
  </si>
  <si>
    <t>TOTAL RELEASES</t>
  </si>
  <si>
    <t>PAROLES</t>
  </si>
  <si>
    <t>Male</t>
  </si>
  <si>
    <t>Female</t>
  </si>
  <si>
    <t>DISCHARGE AT MAX c/</t>
  </si>
  <si>
    <t>ADMISSIONS AND RELEASES BY FISCAL YEAR - (06/30/XX)</t>
  </si>
  <si>
    <t>TOTAL ADMISSIONS b/</t>
  </si>
  <si>
    <t xml:space="preserve">Male </t>
  </si>
  <si>
    <t>GARDEN STATE RECPTN &amp; YTH</t>
  </si>
  <si>
    <t>ALBERT C. WAGNER</t>
  </si>
  <si>
    <t>Main (SL III)</t>
  </si>
  <si>
    <t>Ad Seg (SL V)</t>
  </si>
  <si>
    <t>MOUNTAINVIEW YTH CORR</t>
  </si>
  <si>
    <t>In County Facilities</t>
  </si>
  <si>
    <t>SL I (Community)</t>
  </si>
  <si>
    <t>SL II (Minimum)</t>
  </si>
  <si>
    <t>SL III (Medium)</t>
  </si>
  <si>
    <t>SL IV (Maximum)</t>
  </si>
  <si>
    <t>SL V (Close)</t>
  </si>
  <si>
    <t>PRISON COMPLEX</t>
  </si>
  <si>
    <t>ADLT DIAG &amp; TRT CTR (SL III)</t>
  </si>
  <si>
    <t>NEW JERSEY STATE PRISON</t>
  </si>
  <si>
    <t>Main (SL IV)</t>
  </si>
  <si>
    <t>Jones Farm (SL II)</t>
  </si>
  <si>
    <t>CRAF</t>
  </si>
  <si>
    <t>Central Reception (SL V)</t>
  </si>
  <si>
    <t>CENTRAL MEDICAL UNIT (SL IV)</t>
  </si>
  <si>
    <t>EAST JERSEY STATE PRISON</t>
  </si>
  <si>
    <t>BAYSIDE STATE PRISON</t>
  </si>
  <si>
    <t>Bayside Farm (SL II)</t>
  </si>
  <si>
    <t>Ancora Unit (SL II)</t>
  </si>
  <si>
    <t>MID-STATE (SL III)</t>
  </si>
  <si>
    <t>SOUTHERN STATE (SL III)</t>
  </si>
  <si>
    <t>SOUTH WOODS (SL III)</t>
  </si>
  <si>
    <t xml:space="preserve">NORTHERN STATE </t>
  </si>
  <si>
    <t>Bo Robinson</t>
  </si>
  <si>
    <t>Clinton House</t>
  </si>
  <si>
    <t>Harbor</t>
  </si>
  <si>
    <t>Mutual Agreement Prgm</t>
  </si>
  <si>
    <t>Tully House</t>
  </si>
  <si>
    <t>Talbot Hall (Male)</t>
  </si>
  <si>
    <t>STATE INMATES IN COUNTY FACILITIES</t>
  </si>
  <si>
    <t xml:space="preserve">    OTHER </t>
  </si>
  <si>
    <t>NOTE:   "OTHER" includes the following:  ISP, Deaths, Recall, Unspecified Discharges.</t>
  </si>
  <si>
    <t xml:space="preserve">    OTHER</t>
  </si>
  <si>
    <t xml:space="preserve">   OTHER</t>
  </si>
  <si>
    <t>Hope Hall</t>
  </si>
  <si>
    <t>Category</t>
  </si>
  <si>
    <t xml:space="preserve"> % of Change</t>
  </si>
  <si>
    <t>Jurisdictional population</t>
  </si>
  <si>
    <t>State inmates in county facilities</t>
  </si>
  <si>
    <t>Prison Complex</t>
  </si>
  <si>
    <t>Youth Complex</t>
  </si>
  <si>
    <t>Total admissions</t>
  </si>
  <si>
    <t xml:space="preserve">     Jurisdictional population is the total of state inmates housed in the prison complex, youth facilities and county jails. </t>
  </si>
  <si>
    <t>b/  ADMISSIONS include commitments, parole returns for technical violation and prison and correctional returns from escape</t>
  </si>
  <si>
    <t>Other Releases</t>
  </si>
  <si>
    <t>Total Parole Releases</t>
  </si>
  <si>
    <t>Offenders Discharged at Max</t>
  </si>
  <si>
    <t>Total Releases</t>
  </si>
  <si>
    <t>Male Parole Releases</t>
  </si>
  <si>
    <t>Female Parole Releases</t>
  </si>
  <si>
    <t>Fiscal Years - (6/30/XX)</t>
  </si>
  <si>
    <t>Fiscal Years (6/30/XX)</t>
  </si>
  <si>
    <t>Fenwick (Female)</t>
  </si>
  <si>
    <t/>
  </si>
  <si>
    <t>Fletcher House (VOA)</t>
  </si>
  <si>
    <t>Garret House (VOA) (Female)</t>
  </si>
  <si>
    <t>By Fiscal Year - (06/30/XX)</t>
  </si>
  <si>
    <t xml:space="preserve"> cannot be differentiated by individual housing units, the facility is assigned a security level consistent with a majority of inmates housed.</t>
  </si>
  <si>
    <t>Fresh Start Program</t>
  </si>
  <si>
    <t xml:space="preserve">     entered into the database each month.</t>
  </si>
  <si>
    <t>Rahway Camp (SL II)</t>
  </si>
  <si>
    <t>Delta Unit (SL V)</t>
  </si>
  <si>
    <t>INMATES, ADMISSIONS, AND RELEASES</t>
  </si>
  <si>
    <t xml:space="preserve"> * SECURITY LEVEL - this is not a complete enumeration of each security level.  Where facilities have various security levels, which</t>
  </si>
  <si>
    <t>YOUTH CORRCTNL COMPLEX</t>
  </si>
  <si>
    <t>a/  INMATES include inmates in institutions on the last day of the reporting period.</t>
  </si>
  <si>
    <t>TOTAL INMATES a/</t>
  </si>
  <si>
    <t>END OF MONTH INMATE POPULATION (Continued)</t>
  </si>
  <si>
    <t>INMATES BY HOUSING SECURITY LEVEL*</t>
  </si>
  <si>
    <t>Bo Robinson Columbus House</t>
  </si>
  <si>
    <t>Main (SL II)</t>
  </si>
  <si>
    <t xml:space="preserve">EDNA MAHAN </t>
  </si>
  <si>
    <t>C.U.R.A.</t>
  </si>
  <si>
    <t>Kintock Newark (Male) Correctional Treatment Program</t>
  </si>
  <si>
    <t>Kintock Bridgeton Work Release (Male)</t>
  </si>
  <si>
    <t>five years; second degree offenders during three years.</t>
  </si>
  <si>
    <t xml:space="preserve">c/  DISCHARGE AT MAX includes offenders released upon expiration of maximum sentence and inmates released under the </t>
  </si>
  <si>
    <t>CONTR. HALFWAY HOUSE (SL I)</t>
  </si>
  <si>
    <t xml:space="preserve"> </t>
  </si>
  <si>
    <t xml:space="preserve">No Early Release Act (NERA). However, inmates released under NERA are supervised by parole: first degree offenders during </t>
  </si>
  <si>
    <t>TOTAL INMATE COUNT</t>
  </si>
  <si>
    <t>Urban Renewal Corp.Work Release Program-2</t>
  </si>
  <si>
    <t>Urban Renewal Corp.Work Release Program-1</t>
  </si>
  <si>
    <t xml:space="preserve">     designated as follows: SL I - community, SL II - minimum, SL III - medium, SL IV - maximum, SL V-close.</t>
  </si>
  <si>
    <t xml:space="preserve">     Past counts for major institutions may include the count for units that are no longer open.  Housing security levels are</t>
  </si>
  <si>
    <t>REENTRY - STAYING CONNECTED</t>
  </si>
  <si>
    <t>Kintock Bridgeton - Treatment (Male)</t>
  </si>
  <si>
    <t>Hemm House (work release)</t>
  </si>
  <si>
    <t>Marcus O. Hicks, Commissioner</t>
  </si>
  <si>
    <t>Emergency Medical Home Confinement Furlough</t>
  </si>
  <si>
    <t>Sep</t>
  </si>
  <si>
    <t>Oct</t>
  </si>
  <si>
    <t>Nov</t>
  </si>
  <si>
    <t>Dec</t>
  </si>
  <si>
    <t>RHU 1,2,3 and 4 (SL V)</t>
  </si>
  <si>
    <t>RHU (SL V)</t>
  </si>
  <si>
    <t>*Reentry</t>
  </si>
  <si>
    <t>Jan</t>
  </si>
  <si>
    <t>By Month 2020 - 2021</t>
  </si>
  <si>
    <t>ADMISSIONS AND RELEASES BY MONTH 2020 - 2021</t>
  </si>
  <si>
    <t>ADMISSIONS AND RELEASES BY CALENDAR YEAR (2016 - 2020)</t>
  </si>
  <si>
    <t>Feb</t>
  </si>
  <si>
    <t>PC/RHU (SL V)</t>
  </si>
  <si>
    <t>February 2020</t>
  </si>
  <si>
    <t>Feb 2020</t>
  </si>
  <si>
    <t>Office of Compliance and Stratigic Planning</t>
  </si>
  <si>
    <t>FEBRUARY 2021</t>
  </si>
  <si>
    <t>INMATE COUNTS ON FEBRUARY  28TH</t>
  </si>
  <si>
    <t>ADMISSIONS DURING FEBRUARY</t>
  </si>
  <si>
    <t>RELEASES DURING FEBRUARY</t>
  </si>
  <si>
    <t xml:space="preserve"> March 15, 2021</t>
  </si>
  <si>
    <t>* Reentry Program was terminated July 2020 and resumed in Ocober 2020. Transfer of inmates was placed on hold due to Covid.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</si>
</sst>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8" x14ac:knownFonts="1">
    <font>
      <sz val="9"/>
      <name val="Arial"/>
    </font>
    <font>
      <sz val="9"/>
      <name val="Arial"/>
    </font>
    <font>
      <sz val="10"/>
      <name val="Helv"/>
    </font>
    <font>
      <b/>
      <sz val="10"/>
      <name val="Helv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Helv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5">
    <xf numFmtId="0" fontId="0" fillId="0" borderId="0" xfId="0"/>
    <xf numFmtId="164" fontId="2" fillId="2" borderId="1" xfId="0" applyNumberFormat="1" applyFont="1" applyFill="1" applyBorder="1" applyAlignment="1" applyProtection="1">
      <alignment horizontal="centerContinuous"/>
    </xf>
    <xf numFmtId="164" fontId="2" fillId="2" borderId="2" xfId="0" applyNumberFormat="1" applyFont="1" applyFill="1" applyBorder="1" applyAlignment="1" applyProtection="1">
      <alignment horizontal="centerContinuous"/>
    </xf>
    <xf numFmtId="164" fontId="2" fillId="2" borderId="0" xfId="0" applyNumberFormat="1" applyFont="1" applyFill="1" applyBorder="1" applyAlignment="1" applyProtection="1">
      <alignment horizontal="centerContinuous"/>
    </xf>
    <xf numFmtId="164" fontId="2" fillId="2" borderId="3" xfId="0" applyNumberFormat="1" applyFont="1" applyFill="1" applyBorder="1" applyAlignment="1" applyProtection="1">
      <alignment horizontal="centerContinuous"/>
    </xf>
    <xf numFmtId="164" fontId="2" fillId="2" borderId="4" xfId="0" applyNumberFormat="1" applyFont="1" applyFill="1" applyBorder="1" applyProtection="1"/>
    <xf numFmtId="164" fontId="2" fillId="2" borderId="0" xfId="0" applyNumberFormat="1" applyFont="1" applyFill="1" applyBorder="1" applyProtection="1"/>
    <xf numFmtId="164" fontId="2" fillId="2" borderId="3" xfId="0" applyNumberFormat="1" applyFont="1" applyFill="1" applyBorder="1" applyProtection="1"/>
    <xf numFmtId="164" fontId="2" fillId="2" borderId="5" xfId="0" applyNumberFormat="1" applyFont="1" applyFill="1" applyBorder="1" applyAlignment="1" applyProtection="1">
      <alignment horizontal="centerContinuous"/>
    </xf>
    <xf numFmtId="164" fontId="2" fillId="2" borderId="6" xfId="0" applyNumberFormat="1" applyFont="1" applyFill="1" applyBorder="1" applyAlignment="1" applyProtection="1">
      <alignment horizontal="centerContinuous"/>
    </xf>
    <xf numFmtId="164" fontId="2" fillId="2" borderId="7" xfId="0" applyNumberFormat="1" applyFont="1" applyFill="1" applyBorder="1" applyAlignment="1" applyProtection="1">
      <alignment horizontal="centerContinuous"/>
    </xf>
    <xf numFmtId="164" fontId="3" fillId="2" borderId="8" xfId="0" applyNumberFormat="1" applyFont="1" applyFill="1" applyBorder="1" applyAlignment="1" applyProtection="1">
      <alignment horizontal="centerContinuous"/>
    </xf>
    <xf numFmtId="164" fontId="2" fillId="2" borderId="9" xfId="0" applyNumberFormat="1" applyFont="1" applyFill="1" applyBorder="1" applyAlignment="1" applyProtection="1">
      <alignment horizontal="centerContinuous"/>
    </xf>
    <xf numFmtId="164" fontId="2" fillId="2" borderId="10" xfId="0" applyNumberFormat="1" applyFont="1" applyFill="1" applyBorder="1" applyAlignment="1" applyProtection="1">
      <alignment horizontal="centerContinuous"/>
    </xf>
    <xf numFmtId="9" fontId="2" fillId="2" borderId="0" xfId="0" applyNumberFormat="1" applyFont="1" applyFill="1" applyBorder="1" applyProtection="1"/>
    <xf numFmtId="37" fontId="2" fillId="2" borderId="0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Continuous"/>
    </xf>
    <xf numFmtId="0" fontId="4" fillId="1" borderId="11" xfId="0" applyFont="1" applyFill="1" applyBorder="1"/>
    <xf numFmtId="0" fontId="5" fillId="0" borderId="12" xfId="0" applyFont="1" applyBorder="1" applyAlignment="1">
      <alignment horizontal="centerContinuous"/>
    </xf>
    <xf numFmtId="0" fontId="4" fillId="2" borderId="12" xfId="0" applyFont="1" applyFill="1" applyBorder="1" applyAlignment="1"/>
    <xf numFmtId="0" fontId="6" fillId="0" borderId="0" xfId="0" applyFont="1"/>
    <xf numFmtId="0" fontId="4" fillId="3" borderId="13" xfId="0" applyFont="1" applyFill="1" applyBorder="1"/>
    <xf numFmtId="0" fontId="6" fillId="0" borderId="0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 applyAlignment="1">
      <alignment wrapText="1"/>
    </xf>
    <xf numFmtId="0" fontId="4" fillId="0" borderId="17" xfId="0" applyFont="1" applyBorder="1"/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7" fillId="0" borderId="0" xfId="0" applyFont="1" applyAlignment="1">
      <alignment horizontal="centerContinuous"/>
    </xf>
    <xf numFmtId="0" fontId="8" fillId="0" borderId="0" xfId="0" applyFont="1"/>
    <xf numFmtId="0" fontId="7" fillId="1" borderId="21" xfId="0" applyFont="1" applyFill="1" applyBorder="1" applyAlignment="1">
      <alignment horizontal="center"/>
    </xf>
    <xf numFmtId="0" fontId="7" fillId="1" borderId="22" xfId="0" applyFont="1" applyFill="1" applyBorder="1" applyAlignment="1">
      <alignment horizontal="center"/>
    </xf>
    <xf numFmtId="0" fontId="7" fillId="1" borderId="23" xfId="0" applyFont="1" applyFill="1" applyBorder="1" applyAlignment="1">
      <alignment horizontal="center"/>
    </xf>
    <xf numFmtId="0" fontId="7" fillId="1" borderId="23" xfId="0" applyFont="1" applyFill="1" applyBorder="1" applyAlignment="1">
      <alignment horizontal="centerContinuous"/>
    </xf>
    <xf numFmtId="0" fontId="8" fillId="2" borderId="16" xfId="0" applyFont="1" applyFill="1" applyBorder="1" applyAlignment="1">
      <alignment horizontal="center"/>
    </xf>
    <xf numFmtId="164" fontId="8" fillId="2" borderId="24" xfId="1" applyNumberFormat="1" applyFont="1" applyFill="1" applyBorder="1" applyAlignment="1">
      <alignment horizontal="right"/>
    </xf>
    <xf numFmtId="0" fontId="8" fillId="2" borderId="25" xfId="0" applyFont="1" applyFill="1" applyBorder="1"/>
    <xf numFmtId="9" fontId="8" fillId="2" borderId="24" xfId="1" applyFont="1" applyFill="1" applyBorder="1"/>
    <xf numFmtId="0" fontId="8" fillId="2" borderId="18" xfId="0" applyFont="1" applyFill="1" applyBorder="1"/>
    <xf numFmtId="0" fontId="8" fillId="2" borderId="24" xfId="0" applyFont="1" applyFill="1" applyBorder="1"/>
    <xf numFmtId="0" fontId="8" fillId="2" borderId="18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0" fontId="8" fillId="2" borderId="18" xfId="0" applyNumberFormat="1" applyFont="1" applyFill="1" applyBorder="1"/>
    <xf numFmtId="0" fontId="8" fillId="2" borderId="24" xfId="0" applyNumberFormat="1" applyFont="1" applyFill="1" applyBorder="1"/>
    <xf numFmtId="0" fontId="8" fillId="2" borderId="18" xfId="1" applyNumberFormat="1" applyFont="1" applyFill="1" applyBorder="1"/>
    <xf numFmtId="0" fontId="8" fillId="2" borderId="24" xfId="1" applyNumberFormat="1" applyFont="1" applyFill="1" applyBorder="1"/>
    <xf numFmtId="0" fontId="8" fillId="2" borderId="14" xfId="0" applyFont="1" applyFill="1" applyBorder="1"/>
    <xf numFmtId="0" fontId="8" fillId="2" borderId="26" xfId="0" applyFont="1" applyFill="1" applyBorder="1"/>
    <xf numFmtId="0" fontId="8" fillId="2" borderId="15" xfId="0" applyFont="1" applyFill="1" applyBorder="1"/>
    <xf numFmtId="0" fontId="8" fillId="2" borderId="27" xfId="0" applyFont="1" applyFill="1" applyBorder="1"/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8" fillId="1" borderId="11" xfId="0" applyFont="1" applyFill="1" applyBorder="1" applyAlignment="1">
      <alignment horizontal="centerContinuous"/>
    </xf>
    <xf numFmtId="0" fontId="8" fillId="2" borderId="28" xfId="0" applyFont="1" applyFill="1" applyBorder="1" applyAlignment="1">
      <alignment horizontal="centerContinuous"/>
    </xf>
    <xf numFmtId="0" fontId="8" fillId="2" borderId="16" xfId="0" applyFont="1" applyFill="1" applyBorder="1" applyAlignment="1">
      <alignment horizontal="centerContinuous"/>
    </xf>
    <xf numFmtId="0" fontId="8" fillId="0" borderId="0" xfId="0" applyFont="1" applyBorder="1"/>
    <xf numFmtId="0" fontId="8" fillId="0" borderId="14" xfId="0" applyFont="1" applyBorder="1"/>
    <xf numFmtId="0" fontId="8" fillId="0" borderId="26" xfId="0" applyFont="1" applyBorder="1"/>
    <xf numFmtId="0" fontId="8" fillId="0" borderId="0" xfId="0" applyFont="1" applyAlignment="1">
      <alignment horizontal="centerContinuous"/>
    </xf>
    <xf numFmtId="0" fontId="8" fillId="3" borderId="11" xfId="0" applyFont="1" applyFill="1" applyBorder="1"/>
    <xf numFmtId="0" fontId="8" fillId="2" borderId="12" xfId="0" applyFont="1" applyFill="1" applyBorder="1"/>
    <xf numFmtId="0" fontId="8" fillId="2" borderId="23" xfId="0" applyFont="1" applyFill="1" applyBorder="1"/>
    <xf numFmtId="0" fontId="8" fillId="3" borderId="29" xfId="0" applyFont="1" applyFill="1" applyBorder="1"/>
    <xf numFmtId="0" fontId="7" fillId="1" borderId="30" xfId="0" applyFont="1" applyFill="1" applyBorder="1" applyAlignment="1">
      <alignment horizontal="center"/>
    </xf>
    <xf numFmtId="0" fontId="8" fillId="1" borderId="31" xfId="0" applyFont="1" applyFill="1" applyBorder="1" applyAlignment="1">
      <alignment horizontal="centerContinuous"/>
    </xf>
    <xf numFmtId="0" fontId="7" fillId="1" borderId="31" xfId="0" applyFont="1" applyFill="1" applyBorder="1" applyAlignment="1">
      <alignment horizontal="center"/>
    </xf>
    <xf numFmtId="0" fontId="7" fillId="0" borderId="29" xfId="0" applyFont="1" applyBorder="1"/>
    <xf numFmtId="0" fontId="8" fillId="0" borderId="32" xfId="0" applyFont="1" applyBorder="1"/>
    <xf numFmtId="0" fontId="8" fillId="0" borderId="31" xfId="0" applyFont="1" applyBorder="1"/>
    <xf numFmtId="9" fontId="8" fillId="0" borderId="31" xfId="1" applyFont="1" applyBorder="1"/>
    <xf numFmtId="0" fontId="8" fillId="2" borderId="16" xfId="0" applyFont="1" applyFill="1" applyBorder="1"/>
    <xf numFmtId="0" fontId="7" fillId="2" borderId="16" xfId="0" applyFont="1" applyFill="1" applyBorder="1"/>
    <xf numFmtId="9" fontId="6" fillId="0" borderId="0" xfId="1" applyFont="1" applyBorder="1"/>
    <xf numFmtId="0" fontId="8" fillId="2" borderId="0" xfId="0" applyFont="1" applyFill="1" applyBorder="1"/>
    <xf numFmtId="0" fontId="7" fillId="1" borderId="31" xfId="0" applyFont="1" applyFill="1" applyBorder="1" applyAlignment="1">
      <alignment horizontal="centerContinuous"/>
    </xf>
    <xf numFmtId="0" fontId="7" fillId="2" borderId="25" xfId="0" applyFont="1" applyFill="1" applyBorder="1"/>
    <xf numFmtId="9" fontId="6" fillId="2" borderId="24" xfId="1" applyFont="1" applyFill="1" applyBorder="1"/>
    <xf numFmtId="9" fontId="6" fillId="0" borderId="27" xfId="1" applyFont="1" applyBorder="1"/>
    <xf numFmtId="0" fontId="6" fillId="2" borderId="0" xfId="0" applyFont="1" applyFill="1"/>
    <xf numFmtId="0" fontId="5" fillId="1" borderId="33" xfId="0" applyFont="1" applyFill="1" applyBorder="1" applyAlignment="1">
      <alignment horizontal="center"/>
    </xf>
    <xf numFmtId="0" fontId="8" fillId="0" borderId="16" xfId="0" applyFont="1" applyBorder="1"/>
    <xf numFmtId="0" fontId="8" fillId="0" borderId="18" xfId="0" applyFont="1" applyBorder="1"/>
    <xf numFmtId="0" fontId="7" fillId="1" borderId="22" xfId="0" applyFont="1" applyFill="1" applyBorder="1" applyAlignment="1">
      <alignment horizontal="centerContinuous"/>
    </xf>
    <xf numFmtId="0" fontId="8" fillId="4" borderId="14" xfId="0" applyFont="1" applyFill="1" applyBorder="1"/>
    <xf numFmtId="0" fontId="8" fillId="4" borderId="26" xfId="0" applyFont="1" applyFill="1" applyBorder="1"/>
    <xf numFmtId="0" fontId="4" fillId="0" borderId="18" xfId="0" applyNumberFormat="1" applyFont="1" applyBorder="1"/>
    <xf numFmtId="0" fontId="7" fillId="1" borderId="34" xfId="0" applyFont="1" applyFill="1" applyBorder="1" applyAlignment="1">
      <alignment horizontal="center"/>
    </xf>
    <xf numFmtId="0" fontId="8" fillId="0" borderId="35" xfId="0" applyFont="1" applyBorder="1"/>
    <xf numFmtId="164" fontId="10" fillId="2" borderId="0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left"/>
    </xf>
    <xf numFmtId="164" fontId="11" fillId="2" borderId="0" xfId="0" applyNumberFormat="1" applyFont="1" applyFill="1" applyBorder="1" applyProtection="1"/>
    <xf numFmtId="37" fontId="11" fillId="2" borderId="0" xfId="0" applyNumberFormat="1" applyFont="1" applyFill="1" applyBorder="1" applyProtection="1"/>
    <xf numFmtId="164" fontId="12" fillId="2" borderId="4" xfId="0" applyNumberFormat="1" applyFont="1" applyFill="1" applyBorder="1" applyAlignment="1" applyProtection="1">
      <alignment horizontal="centerContinuous"/>
    </xf>
    <xf numFmtId="164" fontId="13" fillId="2" borderId="36" xfId="0" applyNumberFormat="1" applyFont="1" applyFill="1" applyBorder="1" applyAlignment="1" applyProtection="1">
      <alignment horizontal="centerContinuous"/>
    </xf>
    <xf numFmtId="164" fontId="13" fillId="2" borderId="4" xfId="0" applyNumberFormat="1" applyFont="1" applyFill="1" applyBorder="1" applyAlignment="1" applyProtection="1">
      <alignment horizontal="centerContinuous"/>
    </xf>
    <xf numFmtId="164" fontId="14" fillId="2" borderId="4" xfId="0" applyNumberFormat="1" applyFont="1" applyFill="1" applyBorder="1" applyAlignment="1" applyProtection="1">
      <alignment horizontal="centerContinuous"/>
    </xf>
    <xf numFmtId="164" fontId="15" fillId="2" borderId="4" xfId="0" applyNumberFormat="1" applyFont="1" applyFill="1" applyBorder="1" applyProtection="1"/>
    <xf numFmtId="164" fontId="14" fillId="2" borderId="0" xfId="0" applyNumberFormat="1" applyFont="1" applyFill="1" applyBorder="1" applyAlignment="1" applyProtection="1">
      <alignment horizontal="right"/>
    </xf>
    <xf numFmtId="164" fontId="15" fillId="2" borderId="0" xfId="0" applyNumberFormat="1" applyFont="1" applyFill="1" applyBorder="1" applyProtection="1"/>
    <xf numFmtId="164" fontId="15" fillId="2" borderId="0" xfId="0" applyNumberFormat="1" applyFont="1" applyFill="1" applyBorder="1" applyAlignment="1" applyProtection="1">
      <alignment horizontal="left"/>
    </xf>
    <xf numFmtId="9" fontId="15" fillId="2" borderId="0" xfId="0" applyNumberFormat="1" applyFont="1" applyFill="1" applyBorder="1" applyProtection="1"/>
    <xf numFmtId="164" fontId="16" fillId="2" borderId="0" xfId="0" applyNumberFormat="1" applyFont="1" applyFill="1" applyBorder="1" applyAlignment="1" applyProtection="1">
      <alignment horizontal="left" wrapText="1"/>
    </xf>
    <xf numFmtId="164" fontId="14" fillId="2" borderId="0" xfId="0" applyNumberFormat="1" applyFont="1" applyFill="1" applyBorder="1" applyProtection="1"/>
    <xf numFmtId="164" fontId="15" fillId="2" borderId="4" xfId="0" applyNumberFormat="1" applyFont="1" applyFill="1" applyBorder="1" applyAlignment="1" applyProtection="1">
      <alignment horizontal="center"/>
    </xf>
    <xf numFmtId="164" fontId="14" fillId="2" borderId="0" xfId="0" applyNumberFormat="1" applyFont="1" applyFill="1" applyBorder="1" applyAlignment="1" applyProtection="1">
      <alignment horizontal="center"/>
    </xf>
    <xf numFmtId="164" fontId="15" fillId="2" borderId="0" xfId="0" applyNumberFormat="1" applyFont="1" applyFill="1" applyBorder="1" applyAlignment="1" applyProtection="1">
      <alignment horizontal="center"/>
    </xf>
    <xf numFmtId="164" fontId="15" fillId="2" borderId="3" xfId="0" applyNumberFormat="1" applyFont="1" applyFill="1" applyBorder="1" applyAlignment="1" applyProtection="1">
      <alignment horizontal="center"/>
    </xf>
    <xf numFmtId="164" fontId="16" fillId="2" borderId="0" xfId="0" applyNumberFormat="1" applyFont="1" applyFill="1" applyBorder="1" applyAlignment="1" applyProtection="1">
      <alignment horizontal="center"/>
    </xf>
    <xf numFmtId="0" fontId="16" fillId="2" borderId="0" xfId="0" applyNumberFormat="1" applyFont="1" applyFill="1" applyBorder="1" applyAlignment="1" applyProtection="1">
      <alignment horizontal="left" wrapText="1"/>
    </xf>
    <xf numFmtId="164" fontId="14" fillId="2" borderId="4" xfId="0" applyNumberFormat="1" applyFont="1" applyFill="1" applyBorder="1" applyAlignment="1" applyProtection="1">
      <alignment horizontal="center"/>
    </xf>
    <xf numFmtId="164" fontId="14" fillId="2" borderId="3" xfId="0" applyNumberFormat="1" applyFont="1" applyFill="1" applyBorder="1" applyAlignment="1" applyProtection="1">
      <alignment horizontal="center"/>
    </xf>
    <xf numFmtId="164" fontId="15" fillId="2" borderId="0" xfId="0" applyNumberFormat="1" applyFont="1" applyFill="1" applyBorder="1" applyAlignment="1" applyProtection="1"/>
    <xf numFmtId="9" fontId="15" fillId="2" borderId="0" xfId="0" applyNumberFormat="1" applyFont="1" applyFill="1" applyBorder="1" applyAlignment="1" applyProtection="1">
      <alignment horizontal="right"/>
    </xf>
    <xf numFmtId="0" fontId="0" fillId="0" borderId="0" xfId="0" applyBorder="1"/>
    <xf numFmtId="164" fontId="3" fillId="2" borderId="3" xfId="0" applyNumberFormat="1" applyFont="1" applyFill="1" applyBorder="1" applyProtection="1"/>
    <xf numFmtId="37" fontId="15" fillId="2" borderId="0" xfId="0" applyNumberFormat="1" applyFont="1" applyFill="1" applyBorder="1" applyAlignment="1" applyProtection="1">
      <alignment horizontal="right"/>
    </xf>
    <xf numFmtId="164" fontId="14" fillId="2" borderId="0" xfId="0" applyNumberFormat="1" applyFont="1" applyFill="1" applyBorder="1" applyAlignment="1" applyProtection="1">
      <alignment horizontal="left"/>
    </xf>
    <xf numFmtId="9" fontId="14" fillId="2" borderId="0" xfId="0" applyNumberFormat="1" applyFont="1" applyFill="1" applyBorder="1" applyProtection="1"/>
    <xf numFmtId="0" fontId="16" fillId="2" borderId="0" xfId="0" applyNumberFormat="1" applyFont="1" applyFill="1" applyBorder="1" applyAlignment="1" applyProtection="1">
      <alignment horizontal="right" wrapText="1"/>
    </xf>
    <xf numFmtId="37" fontId="14" fillId="2" borderId="0" xfId="0" applyNumberFormat="1" applyFont="1" applyFill="1" applyBorder="1" applyAlignment="1" applyProtection="1">
      <alignment horizontal="right"/>
    </xf>
    <xf numFmtId="164" fontId="16" fillId="2" borderId="0" xfId="0" applyNumberFormat="1" applyFont="1" applyFill="1" applyBorder="1" applyAlignment="1" applyProtection="1">
      <alignment horizontal="right" vertical="center" wrapText="1"/>
    </xf>
    <xf numFmtId="164" fontId="16" fillId="2" borderId="0" xfId="0" applyNumberFormat="1" applyFont="1" applyFill="1" applyBorder="1" applyAlignment="1" applyProtection="1">
      <alignment horizontal="right" wrapText="1"/>
    </xf>
    <xf numFmtId="0" fontId="4" fillId="0" borderId="37" xfId="0" applyFont="1" applyBorder="1"/>
    <xf numFmtId="0" fontId="4" fillId="0" borderId="24" xfId="0" applyFont="1" applyBorder="1"/>
    <xf numFmtId="0" fontId="4" fillId="0" borderId="24" xfId="0" applyNumberFormat="1" applyFont="1" applyBorder="1"/>
    <xf numFmtId="0" fontId="4" fillId="0" borderId="23" xfId="0" applyFont="1" applyBorder="1"/>
    <xf numFmtId="0" fontId="8" fillId="0" borderId="24" xfId="0" applyFont="1" applyBorder="1"/>
    <xf numFmtId="0" fontId="8" fillId="2" borderId="38" xfId="0" applyFont="1" applyFill="1" applyBorder="1"/>
    <xf numFmtId="0" fontId="7" fillId="3" borderId="34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8" fillId="4" borderId="27" xfId="0" applyFont="1" applyFill="1" applyBorder="1"/>
    <xf numFmtId="9" fontId="4" fillId="0" borderId="24" xfId="1" applyFont="1" applyBorder="1"/>
    <xf numFmtId="0" fontId="9" fillId="3" borderId="39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164" fontId="2" fillId="2" borderId="4" xfId="0" quotePrefix="1" applyNumberFormat="1" applyFont="1" applyFill="1" applyBorder="1" applyProtection="1"/>
    <xf numFmtId="0" fontId="0" fillId="2" borderId="0" xfId="0" applyFill="1" applyBorder="1"/>
    <xf numFmtId="0" fontId="8" fillId="2" borderId="40" xfId="0" applyFont="1" applyFill="1" applyBorder="1"/>
    <xf numFmtId="0" fontId="8" fillId="2" borderId="41" xfId="0" applyFont="1" applyFill="1" applyBorder="1"/>
    <xf numFmtId="0" fontId="8" fillId="2" borderId="42" xfId="0" applyFont="1" applyFill="1" applyBorder="1"/>
    <xf numFmtId="9" fontId="8" fillId="2" borderId="42" xfId="1" applyFont="1" applyFill="1" applyBorder="1"/>
    <xf numFmtId="164" fontId="11" fillId="2" borderId="4" xfId="0" applyNumberFormat="1" applyFont="1" applyFill="1" applyBorder="1" applyAlignment="1" applyProtection="1">
      <alignment horizontal="centerContinuous"/>
    </xf>
    <xf numFmtId="9" fontId="4" fillId="0" borderId="43" xfId="1" applyFont="1" applyBorder="1"/>
    <xf numFmtId="0" fontId="8" fillId="2" borderId="44" xfId="0" applyFont="1" applyFill="1" applyBorder="1"/>
    <xf numFmtId="0" fontId="8" fillId="0" borderId="27" xfId="0" applyFont="1" applyBorder="1"/>
    <xf numFmtId="164" fontId="16" fillId="2" borderId="0" xfId="0" applyNumberFormat="1" applyFont="1" applyFill="1" applyBorder="1" applyAlignment="1" applyProtection="1">
      <alignment horizontal="center" wrapText="1"/>
    </xf>
    <xf numFmtId="0" fontId="5" fillId="0" borderId="23" xfId="0" applyFont="1" applyBorder="1" applyAlignment="1">
      <alignment horizontal="centerContinuous"/>
    </xf>
    <xf numFmtId="9" fontId="8" fillId="0" borderId="27" xfId="1" applyFont="1" applyBorder="1"/>
    <xf numFmtId="9" fontId="4" fillId="0" borderId="45" xfId="1" applyFont="1" applyBorder="1"/>
    <xf numFmtId="9" fontId="4" fillId="0" borderId="24" xfId="1" applyFont="1" applyBorder="1" applyAlignment="1">
      <alignment horizontal="right"/>
    </xf>
    <xf numFmtId="9" fontId="8" fillId="2" borderId="24" xfId="1" applyFont="1" applyFill="1" applyBorder="1" applyAlignment="1">
      <alignment horizontal="right"/>
    </xf>
    <xf numFmtId="37" fontId="15" fillId="2" borderId="0" xfId="0" applyNumberFormat="1" applyFont="1" applyFill="1" applyBorder="1" applyAlignment="1" applyProtection="1">
      <alignment horizontal="left"/>
    </xf>
    <xf numFmtId="37" fontId="15" fillId="2" borderId="0" xfId="0" applyNumberFormat="1" applyFont="1" applyFill="1" applyBorder="1" applyAlignment="1" applyProtection="1">
      <alignment horizontal="center"/>
    </xf>
    <xf numFmtId="0" fontId="4" fillId="0" borderId="46" xfId="0" applyFont="1" applyBorder="1"/>
    <xf numFmtId="0" fontId="4" fillId="0" borderId="47" xfId="0" applyFont="1" applyBorder="1"/>
    <xf numFmtId="49" fontId="7" fillId="1" borderId="12" xfId="0" applyNumberFormat="1" applyFont="1" applyFill="1" applyBorder="1" applyAlignment="1">
      <alignment horizontal="centerContinuous"/>
    </xf>
    <xf numFmtId="49" fontId="7" fillId="1" borderId="48" xfId="0" applyNumberFormat="1" applyFont="1" applyFill="1" applyBorder="1" applyAlignment="1">
      <alignment horizontal="centerContinuous"/>
    </xf>
    <xf numFmtId="49" fontId="14" fillId="2" borderId="4" xfId="0" applyNumberFormat="1" applyFont="1" applyFill="1" applyBorder="1" applyAlignment="1" applyProtection="1">
      <alignment horizontal="centerContinuous"/>
    </xf>
    <xf numFmtId="164" fontId="8" fillId="2" borderId="24" xfId="1" applyNumberFormat="1" applyFont="1" applyFill="1" applyBorder="1" applyAlignment="1"/>
    <xf numFmtId="164" fontId="8" fillId="2" borderId="18" xfId="1" applyNumberFormat="1" applyFont="1" applyFill="1" applyBorder="1" applyAlignment="1"/>
    <xf numFmtId="0" fontId="7" fillId="2" borderId="44" xfId="0" applyFont="1" applyFill="1" applyBorder="1"/>
    <xf numFmtId="0" fontId="7" fillId="2" borderId="24" xfId="0" applyFont="1" applyFill="1" applyBorder="1"/>
    <xf numFmtId="0" fontId="7" fillId="2" borderId="18" xfId="0" applyFont="1" applyFill="1" applyBorder="1"/>
    <xf numFmtId="164" fontId="11" fillId="2" borderId="4" xfId="0" applyNumberFormat="1" applyFont="1" applyFill="1" applyBorder="1" applyProtection="1"/>
    <xf numFmtId="164" fontId="11" fillId="2" borderId="3" xfId="0" applyNumberFormat="1" applyFont="1" applyFill="1" applyBorder="1" applyProtection="1"/>
    <xf numFmtId="0" fontId="11" fillId="0" borderId="0" xfId="0" applyFont="1"/>
    <xf numFmtId="0" fontId="4" fillId="0" borderId="27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49" xfId="0" applyFont="1" applyBorder="1"/>
    <xf numFmtId="0" fontId="4" fillId="0" borderId="0" xfId="0" applyFont="1" applyBorder="1"/>
    <xf numFmtId="0" fontId="4" fillId="0" borderId="50" xfId="0" applyFont="1" applyBorder="1"/>
    <xf numFmtId="0" fontId="4" fillId="0" borderId="51" xfId="0" applyFont="1" applyBorder="1"/>
    <xf numFmtId="0" fontId="4" fillId="0" borderId="52" xfId="0" applyFont="1" applyBorder="1"/>
    <xf numFmtId="0" fontId="7" fillId="2" borderId="53" xfId="0" applyFont="1" applyFill="1" applyBorder="1"/>
    <xf numFmtId="0" fontId="7" fillId="2" borderId="51" xfId="0" applyFont="1" applyFill="1" applyBorder="1"/>
    <xf numFmtId="0" fontId="8" fillId="2" borderId="51" xfId="0" applyFont="1" applyFill="1" applyBorder="1"/>
    <xf numFmtId="0" fontId="8" fillId="2" borderId="52" xfId="0" applyFont="1" applyFill="1" applyBorder="1"/>
    <xf numFmtId="0" fontId="4" fillId="0" borderId="54" xfId="0" applyFont="1" applyBorder="1"/>
    <xf numFmtId="0" fontId="7" fillId="1" borderId="55" xfId="0" applyFont="1" applyFill="1" applyBorder="1" applyAlignment="1">
      <alignment horizontal="center"/>
    </xf>
    <xf numFmtId="0" fontId="7" fillId="1" borderId="56" xfId="0" applyFont="1" applyFill="1" applyBorder="1" applyAlignment="1">
      <alignment horizontal="center"/>
    </xf>
    <xf numFmtId="0" fontId="4" fillId="0" borderId="45" xfId="0" applyFont="1" applyBorder="1"/>
    <xf numFmtId="0" fontId="7" fillId="0" borderId="24" xfId="0" applyFont="1" applyBorder="1" applyAlignment="1">
      <alignment horizontal="centerContinuous"/>
    </xf>
    <xf numFmtId="0" fontId="7" fillId="0" borderId="63" xfId="0" applyFont="1" applyBorder="1" applyAlignment="1">
      <alignment horizontal="centerContinuous"/>
    </xf>
    <xf numFmtId="37" fontId="15" fillId="2" borderId="0" xfId="0" applyNumberFormat="1" applyFont="1" applyFill="1" applyBorder="1" applyProtection="1"/>
    <xf numFmtId="9" fontId="4" fillId="0" borderId="52" xfId="1" applyFont="1" applyBorder="1"/>
    <xf numFmtId="0" fontId="5" fillId="1" borderId="39" xfId="0" applyFont="1" applyFill="1" applyBorder="1" applyAlignment="1">
      <alignment horizontal="center"/>
    </xf>
    <xf numFmtId="0" fontId="7" fillId="2" borderId="38" xfId="0" applyFont="1" applyFill="1" applyBorder="1"/>
    <xf numFmtId="0" fontId="7" fillId="3" borderId="56" xfId="0" applyFont="1" applyFill="1" applyBorder="1" applyAlignment="1">
      <alignment horizontal="center"/>
    </xf>
    <xf numFmtId="0" fontId="8" fillId="0" borderId="29" xfId="0" applyFont="1" applyBorder="1"/>
    <xf numFmtId="0" fontId="8" fillId="2" borderId="64" xfId="0" applyFont="1" applyFill="1" applyBorder="1"/>
    <xf numFmtId="49" fontId="5" fillId="1" borderId="57" xfId="0" applyNumberFormat="1" applyFont="1" applyFill="1" applyBorder="1" applyAlignment="1">
      <alignment horizontal="center"/>
    </xf>
    <xf numFmtId="49" fontId="5" fillId="1" borderId="39" xfId="0" applyNumberFormat="1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1" fillId="2" borderId="60" xfId="0" applyNumberFormat="1" applyFont="1" applyFill="1" applyBorder="1" applyAlignment="1" applyProtection="1">
      <alignment horizontal="center"/>
    </xf>
    <xf numFmtId="164" fontId="11" fillId="2" borderId="61" xfId="0" applyNumberFormat="1" applyFont="1" applyFill="1" applyBorder="1" applyAlignment="1" applyProtection="1">
      <alignment horizontal="center"/>
    </xf>
    <xf numFmtId="164" fontId="11" fillId="2" borderId="62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14" fillId="2" borderId="4" xfId="0" applyNumberFormat="1" applyFont="1" applyFill="1" applyBorder="1" applyAlignment="1" applyProtection="1">
      <alignment horizontal="center"/>
    </xf>
    <xf numFmtId="164" fontId="14" fillId="2" borderId="0" xfId="0" applyNumberFormat="1" applyFont="1" applyFill="1" applyBorder="1" applyAlignment="1" applyProtection="1">
      <alignment horizontal="center"/>
    </xf>
    <xf numFmtId="164" fontId="14" fillId="2" borderId="3" xfId="0" applyNumberFormat="1" applyFont="1" applyFill="1" applyBorder="1" applyAlignment="1" applyProtection="1">
      <alignment horizontal="center"/>
    </xf>
    <xf numFmtId="164" fontId="16" fillId="2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"/>
  <sheetViews>
    <sheetView tabSelected="1" workbookViewId="0">
      <selection activeCell="G52" sqref="G52"/>
    </sheetView>
  </sheetViews>
  <sheetFormatPr defaultRowHeight="11.4" x14ac:dyDescent="0.2"/>
  <cols>
    <col min="1" max="1" width="8.625" customWidth="1"/>
    <col min="2" max="2" width="14" customWidth="1"/>
    <col min="3" max="3" width="16" customWidth="1"/>
    <col min="4" max="4" width="11.125" customWidth="1"/>
    <col min="5" max="5" width="10.75" customWidth="1"/>
    <col min="7" max="7" width="10.75" customWidth="1"/>
    <col min="8" max="8" width="9.125" customWidth="1"/>
    <col min="9" max="9" width="9.625" customWidth="1"/>
    <col min="10" max="10" width="10.875" customWidth="1"/>
    <col min="11" max="11" width="3.875" customWidth="1"/>
  </cols>
  <sheetData>
    <row r="1" spans="1:11" ht="16.2" thickTop="1" x14ac:dyDescent="0.3">
      <c r="A1" s="99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5.6" x14ac:dyDescent="0.3">
      <c r="A2" s="100" t="s">
        <v>103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3.2" thickBo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4.4" thickTop="1" x14ac:dyDescent="0.25">
      <c r="A4" s="101" t="s">
        <v>77</v>
      </c>
      <c r="B4" s="3"/>
      <c r="C4" s="8"/>
      <c r="D4" s="9"/>
      <c r="E4" s="9"/>
      <c r="F4" s="9"/>
      <c r="G4" s="9"/>
      <c r="H4" s="9"/>
      <c r="I4" s="10"/>
      <c r="J4" s="3"/>
      <c r="K4" s="4"/>
    </row>
    <row r="5" spans="1:11" ht="16.5" customHeight="1" thickBot="1" x14ac:dyDescent="0.3">
      <c r="A5" s="162" t="s">
        <v>121</v>
      </c>
      <c r="B5" s="3"/>
      <c r="C5" s="11"/>
      <c r="D5" s="12"/>
      <c r="E5" s="12"/>
      <c r="F5" s="12"/>
      <c r="G5" s="12"/>
      <c r="H5" s="12"/>
      <c r="I5" s="13"/>
      <c r="J5" s="3"/>
      <c r="K5" s="4"/>
    </row>
    <row r="6" spans="1:11" ht="13.2" thickTop="1" x14ac:dyDescent="0.25">
      <c r="A6" s="140" t="s">
        <v>68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3.8" x14ac:dyDescent="0.25">
      <c r="A7" s="102"/>
      <c r="B7" s="6"/>
      <c r="C7" s="14"/>
      <c r="D7" s="6"/>
      <c r="E7" s="6"/>
      <c r="F7" s="6"/>
      <c r="G7" s="6"/>
      <c r="H7" s="6"/>
      <c r="I7" s="6"/>
      <c r="J7" s="6"/>
      <c r="K7" s="7"/>
    </row>
    <row r="8" spans="1:11" ht="13.8" x14ac:dyDescent="0.25">
      <c r="A8" s="221" t="s">
        <v>122</v>
      </c>
      <c r="B8" s="222"/>
      <c r="C8" s="222"/>
      <c r="D8" s="222"/>
      <c r="E8" s="222"/>
      <c r="F8" s="222"/>
      <c r="G8" s="222"/>
      <c r="H8" s="222"/>
      <c r="I8" s="222"/>
      <c r="J8" s="222"/>
      <c r="K8" s="223"/>
    </row>
    <row r="9" spans="1:11" ht="13.8" x14ac:dyDescent="0.25">
      <c r="A9" s="109"/>
      <c r="B9" s="111"/>
      <c r="C9" s="111"/>
      <c r="D9" s="111"/>
      <c r="E9" s="111"/>
      <c r="F9" s="111"/>
      <c r="G9" s="111"/>
      <c r="H9" s="111"/>
      <c r="I9" s="111"/>
      <c r="J9" s="111"/>
      <c r="K9" s="112"/>
    </row>
    <row r="10" spans="1:11" ht="13.8" x14ac:dyDescent="0.25">
      <c r="A10" s="5"/>
      <c r="B10" s="224" t="s">
        <v>50</v>
      </c>
      <c r="C10" s="224"/>
      <c r="D10" s="6"/>
      <c r="E10" s="124">
        <v>2020</v>
      </c>
      <c r="F10" s="104"/>
      <c r="G10" s="124">
        <v>2021</v>
      </c>
      <c r="H10" s="224" t="s">
        <v>51</v>
      </c>
      <c r="I10" s="224"/>
      <c r="J10" s="6"/>
      <c r="K10" s="7"/>
    </row>
    <row r="11" spans="1:11" ht="13.8" x14ac:dyDescent="0.25">
      <c r="A11" s="5"/>
      <c r="B11" s="14"/>
      <c r="C11" s="113"/>
      <c r="D11" s="6"/>
      <c r="E11" s="114"/>
      <c r="F11" s="104"/>
      <c r="G11" s="114"/>
      <c r="H11" s="104"/>
      <c r="I11" s="6"/>
      <c r="J11" s="6"/>
      <c r="K11" s="7"/>
    </row>
    <row r="12" spans="1:11" ht="13.8" x14ac:dyDescent="0.25">
      <c r="A12" s="16"/>
      <c r="B12" s="218" t="s">
        <v>52</v>
      </c>
      <c r="C12" s="218"/>
      <c r="D12" s="122"/>
      <c r="E12" s="125">
        <f>Sheet1!H3</f>
        <v>18282</v>
      </c>
      <c r="F12" s="122"/>
      <c r="G12" s="125">
        <f>Sheet1!G3</f>
        <v>12632</v>
      </c>
      <c r="H12" s="106">
        <f>Sheet1!I3</f>
        <v>-0.30904715020238488</v>
      </c>
      <c r="I12" s="104" t="str">
        <f>IF(H12&gt;0,"increase",IF(H12&lt;0,"decrease","No change"))</f>
        <v>decrease</v>
      </c>
      <c r="J12" s="104"/>
      <c r="K12" s="7"/>
    </row>
    <row r="13" spans="1:11" ht="13.8" x14ac:dyDescent="0.25">
      <c r="A13" s="16"/>
      <c r="B13" s="219" t="s">
        <v>53</v>
      </c>
      <c r="C13" s="219"/>
      <c r="D13" s="105"/>
      <c r="E13" s="121">
        <f>Sheet1!H4</f>
        <v>131</v>
      </c>
      <c r="F13" s="105"/>
      <c r="G13" s="121">
        <f>Sheet1!G4</f>
        <v>890</v>
      </c>
      <c r="H13" s="106">
        <f>Sheet1!I4</f>
        <v>5.7938931297709928</v>
      </c>
      <c r="I13" s="104" t="str">
        <f>IF(H13&gt;0,"increase",IF(H13&lt;0,"decrease","No change"))</f>
        <v>increase</v>
      </c>
      <c r="J13" s="104"/>
      <c r="K13" s="7"/>
    </row>
    <row r="14" spans="1:11" ht="13.8" x14ac:dyDescent="0.25">
      <c r="A14" s="16"/>
      <c r="B14" s="219" t="s">
        <v>54</v>
      </c>
      <c r="C14" s="219"/>
      <c r="D14" s="105"/>
      <c r="E14" s="121">
        <f>Sheet1!H5</f>
        <v>15888</v>
      </c>
      <c r="F14" s="105"/>
      <c r="G14" s="121">
        <f>Sheet1!$G$5</f>
        <v>10323</v>
      </c>
      <c r="H14" s="106">
        <f>Sheet1!I5</f>
        <v>-0.35026435045317222</v>
      </c>
      <c r="I14" s="104" t="str">
        <f>IF(H14&gt;0,"increase",IF(H14&lt;0,"decrease","No change"))</f>
        <v>decrease</v>
      </c>
      <c r="J14" s="104"/>
      <c r="K14" s="7"/>
    </row>
    <row r="15" spans="1:11" ht="13.8" x14ac:dyDescent="0.25">
      <c r="A15" s="16"/>
      <c r="B15" s="214" t="s">
        <v>55</v>
      </c>
      <c r="C15" s="214"/>
      <c r="D15" s="105"/>
      <c r="E15" s="121">
        <f>Sheet2!H4</f>
        <v>2149</v>
      </c>
      <c r="F15" s="105"/>
      <c r="G15" s="121">
        <f>Sheet2!$G$4</f>
        <v>1419</v>
      </c>
      <c r="H15" s="106">
        <f>Sheet2!I4</f>
        <v>-0.3396928804094928</v>
      </c>
      <c r="I15" s="104" t="str">
        <f>IF(H15&gt;0,"increase",IF(H15&lt;0,"decrease","No change"))</f>
        <v>decrease</v>
      </c>
      <c r="J15" s="104"/>
      <c r="K15" s="7"/>
    </row>
    <row r="16" spans="1:11" ht="13.8" x14ac:dyDescent="0.25">
      <c r="A16" s="5"/>
      <c r="B16" s="14"/>
      <c r="C16" s="104" t="s">
        <v>111</v>
      </c>
      <c r="D16" s="6"/>
      <c r="E16" s="97">
        <f>Sheet1!H75</f>
        <v>114</v>
      </c>
      <c r="F16" s="96"/>
      <c r="G16" s="189">
        <f>Sheet1!G75</f>
        <v>0</v>
      </c>
      <c r="H16" s="6"/>
      <c r="I16" s="6"/>
      <c r="J16" s="6"/>
      <c r="K16" s="7"/>
    </row>
    <row r="17" spans="1:11" ht="13.8" x14ac:dyDescent="0.25">
      <c r="A17" s="221" t="s">
        <v>123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3"/>
    </row>
    <row r="18" spans="1:11" ht="13.8" x14ac:dyDescent="0.25">
      <c r="A18" s="5"/>
      <c r="B18" s="6"/>
      <c r="C18" s="6"/>
      <c r="D18" s="6"/>
      <c r="E18" s="107"/>
      <c r="F18" s="103"/>
      <c r="G18" s="107"/>
      <c r="H18" s="104"/>
      <c r="I18" s="6"/>
      <c r="J18" s="6"/>
      <c r="K18" s="7"/>
    </row>
    <row r="19" spans="1:11" ht="13.8" x14ac:dyDescent="0.25">
      <c r="A19" s="5"/>
      <c r="B19" s="224" t="s">
        <v>50</v>
      </c>
      <c r="C19" s="224"/>
      <c r="D19" s="6"/>
      <c r="E19" s="107">
        <v>2020</v>
      </c>
      <c r="F19" s="103"/>
      <c r="G19" s="150">
        <v>2021</v>
      </c>
      <c r="H19" s="224" t="s">
        <v>51</v>
      </c>
      <c r="I19" s="224"/>
      <c r="J19" s="6"/>
      <c r="K19" s="7"/>
    </row>
    <row r="20" spans="1:11" ht="13.8" x14ac:dyDescent="0.25">
      <c r="A20" s="16"/>
      <c r="B20" s="214" t="s">
        <v>56</v>
      </c>
      <c r="C20" s="214"/>
      <c r="D20" s="105"/>
      <c r="E20" s="156">
        <f>Sheet3!H3</f>
        <v>559</v>
      </c>
      <c r="F20" s="105"/>
      <c r="G20" s="157">
        <f>Sheet3!G3</f>
        <v>348</v>
      </c>
      <c r="H20" s="118">
        <f>Sheet3!I3</f>
        <v>-0.37745974955277278</v>
      </c>
      <c r="I20" s="117" t="str">
        <f>IF(H20&gt;0,"increase",IF(H20&lt;0,"decrease","No change"))</f>
        <v>decrease</v>
      </c>
      <c r="J20" s="6"/>
      <c r="K20" s="7"/>
    </row>
    <row r="21" spans="1:11" ht="12.6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2.6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</row>
    <row r="23" spans="1:11" ht="13.8" x14ac:dyDescent="0.25">
      <c r="A23" s="221" t="s">
        <v>124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3"/>
    </row>
    <row r="24" spans="1:11" ht="13.8" x14ac:dyDescent="0.25">
      <c r="A24" s="115"/>
      <c r="B24" s="110"/>
      <c r="C24" s="110"/>
      <c r="D24" s="110"/>
      <c r="E24" s="110"/>
      <c r="F24" s="110"/>
      <c r="G24" s="110"/>
      <c r="H24" s="110"/>
      <c r="I24" s="110"/>
      <c r="J24" s="110"/>
      <c r="K24" s="116"/>
    </row>
    <row r="25" spans="1:11" ht="14.25" customHeight="1" x14ac:dyDescent="0.25">
      <c r="A25" s="16"/>
      <c r="B25" s="224" t="s">
        <v>50</v>
      </c>
      <c r="C25" s="224"/>
      <c r="D25" s="6"/>
      <c r="E25" s="126">
        <v>2020</v>
      </c>
      <c r="F25" s="103"/>
      <c r="G25" s="127">
        <v>2021</v>
      </c>
      <c r="H25" s="224" t="s">
        <v>51</v>
      </c>
      <c r="I25" s="224"/>
      <c r="J25" s="6"/>
      <c r="K25" s="7"/>
    </row>
    <row r="26" spans="1:11" ht="14.25" customHeight="1" x14ac:dyDescent="0.25">
      <c r="A26" s="16"/>
      <c r="B26" s="6"/>
      <c r="C26" s="6"/>
      <c r="D26" s="6"/>
      <c r="E26" s="119"/>
      <c r="F26" s="103"/>
      <c r="G26" s="141"/>
      <c r="H26" s="119"/>
      <c r="I26" s="6"/>
      <c r="J26" s="6"/>
      <c r="K26" s="7"/>
    </row>
    <row r="27" spans="1:11" ht="13.8" x14ac:dyDescent="0.25">
      <c r="A27" s="16"/>
      <c r="B27" s="219" t="s">
        <v>63</v>
      </c>
      <c r="C27" s="219"/>
      <c r="D27" s="105"/>
      <c r="E27" s="121">
        <f>Sheet3!H8</f>
        <v>196</v>
      </c>
      <c r="F27" s="105"/>
      <c r="G27" s="121">
        <f>Sheet3!G8</f>
        <v>93</v>
      </c>
      <c r="H27" s="106">
        <f>Sheet3!I8</f>
        <v>-0.52551020408163263</v>
      </c>
      <c r="I27" s="104" t="str">
        <f t="shared" ref="I27:I32" si="0">IF(H27&gt;0,"increase",IF(H27&lt;0,"decrease","(no chg)"))</f>
        <v>decrease</v>
      </c>
      <c r="J27" s="108"/>
      <c r="K27" s="120"/>
    </row>
    <row r="28" spans="1:11" ht="13.8" x14ac:dyDescent="0.25">
      <c r="A28" s="16"/>
      <c r="B28" s="219" t="s">
        <v>64</v>
      </c>
      <c r="C28" s="219"/>
      <c r="D28" s="105"/>
      <c r="E28" s="121">
        <f>Sheet3!H9</f>
        <v>7</v>
      </c>
      <c r="F28" s="105"/>
      <c r="G28" s="121">
        <f>Sheet3!G9</f>
        <v>4</v>
      </c>
      <c r="H28" s="106">
        <f>Sheet3!I9</f>
        <v>-0.42857142857142855</v>
      </c>
      <c r="I28" s="104" t="str">
        <f t="shared" si="0"/>
        <v>decrease</v>
      </c>
      <c r="J28" s="104"/>
      <c r="K28" s="7"/>
    </row>
    <row r="29" spans="1:11" ht="13.8" x14ac:dyDescent="0.25">
      <c r="A29" s="16"/>
      <c r="B29" s="218" t="s">
        <v>60</v>
      </c>
      <c r="C29" s="218"/>
      <c r="D29" s="122"/>
      <c r="E29" s="125">
        <f>Sheet3!H7</f>
        <v>203</v>
      </c>
      <c r="F29" s="122"/>
      <c r="G29" s="125">
        <f>Sheet3!G7</f>
        <v>97</v>
      </c>
      <c r="H29" s="123">
        <f>Sheet3!I7</f>
        <v>-0.52216748768472909</v>
      </c>
      <c r="I29" s="108" t="str">
        <f t="shared" si="0"/>
        <v>decrease</v>
      </c>
      <c r="J29" s="104"/>
      <c r="K29" s="7"/>
    </row>
    <row r="30" spans="1:11" ht="13.8" x14ac:dyDescent="0.25">
      <c r="A30" s="16"/>
      <c r="B30" s="219" t="s">
        <v>61</v>
      </c>
      <c r="C30" s="219"/>
      <c r="D30" s="105"/>
      <c r="E30" s="121">
        <f>Sheet3!H11</f>
        <v>363</v>
      </c>
      <c r="F30" s="105"/>
      <c r="G30" s="121">
        <f>Sheet3!G11</f>
        <v>313</v>
      </c>
      <c r="H30" s="106">
        <f>Sheet3!I11</f>
        <v>-0.13774104683195593</v>
      </c>
      <c r="I30" s="104" t="str">
        <f t="shared" si="0"/>
        <v>decrease</v>
      </c>
      <c r="J30" s="104"/>
      <c r="K30" s="7"/>
    </row>
    <row r="31" spans="1:11" ht="13.8" x14ac:dyDescent="0.25">
      <c r="A31" s="16"/>
      <c r="B31" s="219" t="s">
        <v>59</v>
      </c>
      <c r="C31" s="219"/>
      <c r="D31" s="105"/>
      <c r="E31" s="121">
        <f>Sheet3!H13</f>
        <v>81</v>
      </c>
      <c r="F31" s="105"/>
      <c r="G31" s="121">
        <f>Sheet3!G13</f>
        <v>49</v>
      </c>
      <c r="H31" s="106">
        <f>Sheet3!I13</f>
        <v>-0.39506172839506171</v>
      </c>
      <c r="I31" s="104" t="str">
        <f t="shared" si="0"/>
        <v>decrease</v>
      </c>
      <c r="J31" s="104"/>
      <c r="K31" s="7"/>
    </row>
    <row r="32" spans="1:11" ht="13.8" x14ac:dyDescent="0.25">
      <c r="A32" s="16"/>
      <c r="B32" s="220" t="s">
        <v>62</v>
      </c>
      <c r="C32" s="220"/>
      <c r="D32" s="122"/>
      <c r="E32" s="125">
        <f>Sheet3!H5</f>
        <v>647</v>
      </c>
      <c r="F32" s="103"/>
      <c r="G32" s="125">
        <f>Sheet3!G5</f>
        <v>459</v>
      </c>
      <c r="H32" s="123">
        <f>Sheet3!I5</f>
        <v>-0.29057187017001546</v>
      </c>
      <c r="I32" s="108" t="str">
        <f t="shared" si="0"/>
        <v>decrease</v>
      </c>
      <c r="J32" s="104"/>
      <c r="K32" s="7"/>
    </row>
    <row r="33" spans="1:11" ht="12.6" x14ac:dyDescent="0.25">
      <c r="A33" s="5"/>
      <c r="B33" s="6"/>
      <c r="C33" s="6"/>
      <c r="D33" s="6"/>
      <c r="E33" s="119"/>
      <c r="F33" s="6"/>
      <c r="G33" s="141"/>
      <c r="H33" s="119"/>
      <c r="I33" s="6"/>
      <c r="J33" s="6"/>
      <c r="K33" s="7"/>
    </row>
    <row r="34" spans="1:11" ht="12.6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7"/>
    </row>
    <row r="35" spans="1:11" ht="12.6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7"/>
    </row>
    <row r="36" spans="1:11" ht="15.6" x14ac:dyDescent="0.3">
      <c r="A36" s="98" t="s">
        <v>1</v>
      </c>
      <c r="B36" s="3"/>
      <c r="C36" s="3"/>
      <c r="D36" s="3"/>
      <c r="E36" s="17"/>
      <c r="F36" s="3"/>
      <c r="G36" s="3"/>
      <c r="H36" s="3"/>
      <c r="I36" s="3"/>
      <c r="J36" s="3"/>
      <c r="K36" s="4"/>
    </row>
    <row r="37" spans="1:11" ht="13.2" x14ac:dyDescent="0.25">
      <c r="A37" s="5"/>
      <c r="B37" s="96" t="s">
        <v>126</v>
      </c>
      <c r="C37" s="6"/>
      <c r="D37" s="6"/>
      <c r="E37" s="15"/>
      <c r="F37" s="6"/>
      <c r="G37" s="6"/>
      <c r="H37" s="6"/>
      <c r="I37" s="6"/>
      <c r="J37" s="6"/>
      <c r="K37" s="7"/>
    </row>
    <row r="38" spans="1:11" ht="13.2" x14ac:dyDescent="0.25">
      <c r="A38" s="5"/>
      <c r="B38" s="95" t="s">
        <v>80</v>
      </c>
      <c r="C38" s="96"/>
      <c r="D38" s="96"/>
      <c r="E38" s="97"/>
      <c r="F38" s="96"/>
      <c r="G38" s="96"/>
      <c r="H38" s="96"/>
      <c r="I38" s="94"/>
      <c r="J38" s="94"/>
      <c r="K38" s="7"/>
    </row>
    <row r="39" spans="1:11" ht="13.2" x14ac:dyDescent="0.25">
      <c r="A39" s="5"/>
      <c r="B39" s="95" t="s">
        <v>57</v>
      </c>
      <c r="C39" s="96"/>
      <c r="D39" s="96"/>
      <c r="E39" s="97"/>
      <c r="F39" s="96"/>
      <c r="G39" s="96"/>
      <c r="H39" s="96"/>
      <c r="I39" s="94"/>
      <c r="J39" s="94"/>
      <c r="K39" s="7"/>
    </row>
    <row r="40" spans="1:11" ht="13.2" x14ac:dyDescent="0.25">
      <c r="A40" s="5"/>
      <c r="B40" s="95" t="s">
        <v>99</v>
      </c>
      <c r="C40" s="96"/>
      <c r="D40" s="96"/>
      <c r="E40" s="97"/>
      <c r="F40" s="96"/>
      <c r="G40" s="96"/>
      <c r="H40" s="96"/>
      <c r="I40" s="94"/>
      <c r="J40" s="94"/>
      <c r="K40" s="7"/>
    </row>
    <row r="41" spans="1:11" ht="13.2" x14ac:dyDescent="0.25">
      <c r="A41" s="5"/>
      <c r="B41" s="96" t="s">
        <v>98</v>
      </c>
      <c r="C41" s="96"/>
      <c r="D41" s="96"/>
      <c r="E41" s="97"/>
      <c r="F41" s="96"/>
      <c r="G41" s="96"/>
      <c r="H41" s="96"/>
      <c r="I41" s="94"/>
      <c r="J41" s="94"/>
      <c r="K41" s="7"/>
    </row>
    <row r="42" spans="1:11" ht="13.2" x14ac:dyDescent="0.25">
      <c r="A42" s="5"/>
      <c r="B42" s="96"/>
      <c r="C42" s="96"/>
      <c r="D42" s="96"/>
      <c r="E42" s="97"/>
      <c r="F42" s="96"/>
      <c r="G42" s="96"/>
      <c r="H42" s="96"/>
      <c r="I42" s="94"/>
      <c r="J42" s="94"/>
      <c r="K42" s="7"/>
    </row>
    <row r="43" spans="1:11" ht="13.2" x14ac:dyDescent="0.25">
      <c r="A43" s="5"/>
      <c r="B43" s="95" t="s">
        <v>58</v>
      </c>
      <c r="C43" s="96"/>
      <c r="D43" s="96"/>
      <c r="E43" s="97"/>
      <c r="F43" s="96"/>
      <c r="G43" s="96"/>
      <c r="H43" s="96"/>
      <c r="I43" s="94"/>
      <c r="J43" s="94"/>
      <c r="K43" s="7"/>
    </row>
    <row r="44" spans="1:11" ht="13.2" x14ac:dyDescent="0.25">
      <c r="A44" s="5"/>
      <c r="B44" s="95" t="s">
        <v>74</v>
      </c>
      <c r="C44" s="96"/>
      <c r="D44" s="96"/>
      <c r="E44" s="97"/>
      <c r="F44" s="96"/>
      <c r="G44" s="96"/>
      <c r="H44" s="96"/>
      <c r="I44" s="94"/>
      <c r="J44" s="94"/>
      <c r="K44" s="7"/>
    </row>
    <row r="45" spans="1:11" ht="13.2" x14ac:dyDescent="0.25">
      <c r="A45" s="5"/>
      <c r="B45" s="96"/>
      <c r="C45" s="96"/>
      <c r="D45" s="96"/>
      <c r="E45" s="96"/>
      <c r="F45" s="96"/>
      <c r="G45" s="96"/>
      <c r="H45" s="96"/>
      <c r="I45" s="94"/>
      <c r="J45" s="94"/>
      <c r="K45" s="7"/>
    </row>
    <row r="46" spans="1:11" ht="13.2" x14ac:dyDescent="0.25">
      <c r="A46" s="5"/>
      <c r="B46" s="95" t="s">
        <v>91</v>
      </c>
      <c r="C46" s="96"/>
      <c r="D46" s="96"/>
      <c r="E46" s="96"/>
      <c r="F46" s="96"/>
      <c r="G46" s="96"/>
      <c r="H46" s="96"/>
      <c r="I46" s="94"/>
      <c r="J46" s="94"/>
      <c r="K46" s="7"/>
    </row>
    <row r="47" spans="1:11" s="170" customFormat="1" ht="13.2" x14ac:dyDescent="0.25">
      <c r="A47" s="168"/>
      <c r="B47" s="96" t="s">
        <v>94</v>
      </c>
      <c r="C47" s="96"/>
      <c r="D47" s="96"/>
      <c r="E47" s="96"/>
      <c r="F47" s="96"/>
      <c r="G47" s="96"/>
      <c r="H47" s="96"/>
      <c r="I47" s="96"/>
      <c r="J47" s="96"/>
      <c r="K47" s="169"/>
    </row>
    <row r="48" spans="1:11" s="170" customFormat="1" ht="13.2" x14ac:dyDescent="0.25">
      <c r="A48" s="146"/>
      <c r="B48" s="96" t="s">
        <v>90</v>
      </c>
      <c r="C48" s="96"/>
      <c r="D48" s="96"/>
      <c r="E48" s="96"/>
      <c r="F48" s="96"/>
      <c r="G48" s="96"/>
      <c r="H48" s="96"/>
      <c r="I48" s="96"/>
      <c r="J48" s="96"/>
      <c r="K48" s="169"/>
    </row>
    <row r="49" spans="1:11" ht="13.2" x14ac:dyDescent="0.25">
      <c r="A49" s="146" t="s">
        <v>120</v>
      </c>
      <c r="B49" s="3"/>
      <c r="C49" s="3"/>
      <c r="D49" s="3"/>
      <c r="E49" s="3"/>
      <c r="F49" s="3"/>
      <c r="G49" s="3"/>
      <c r="H49" s="3"/>
      <c r="I49" s="3"/>
      <c r="J49" s="3"/>
      <c r="K49" s="4"/>
    </row>
    <row r="50" spans="1:11" ht="18" customHeight="1" thickBot="1" x14ac:dyDescent="0.3">
      <c r="A50" s="215" t="s">
        <v>125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7"/>
    </row>
    <row r="51" spans="1:11" ht="12" thickTop="1" x14ac:dyDescent="0.2"/>
    <row r="52" spans="1:11" ht="0.75" customHeight="1" x14ac:dyDescent="0.2"/>
  </sheetData>
  <mergeCells count="21">
    <mergeCell ref="A8:K8"/>
    <mergeCell ref="B10:C10"/>
    <mergeCell ref="B12:C12"/>
    <mergeCell ref="B19:C19"/>
    <mergeCell ref="H10:I10"/>
    <mergeCell ref="H19:I19"/>
    <mergeCell ref="B13:C13"/>
    <mergeCell ref="B14:C14"/>
    <mergeCell ref="B15:C15"/>
    <mergeCell ref="A17:K17"/>
    <mergeCell ref="B20:C20"/>
    <mergeCell ref="A50:K50"/>
    <mergeCell ref="B29:C29"/>
    <mergeCell ref="B30:C30"/>
    <mergeCell ref="B32:C32"/>
    <mergeCell ref="B31:C31"/>
    <mergeCell ref="A23:K23"/>
    <mergeCell ref="B25:C25"/>
    <mergeCell ref="B27:C27"/>
    <mergeCell ref="B28:C28"/>
    <mergeCell ref="H25:I25"/>
  </mergeCells>
  <phoneticPr fontId="17" type="noConversion"/>
  <printOptions horizontalCentered="1"/>
  <pageMargins left="0.25" right="0.25" top="0.75" bottom="0.75" header="0.3" footer="0.3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workbookViewId="0">
      <selection activeCell="F3" sqref="F3"/>
    </sheetView>
  </sheetViews>
  <sheetFormatPr defaultColWidth="9.125" defaultRowHeight="10.199999999999999" x14ac:dyDescent="0.2"/>
  <cols>
    <col min="1" max="1" width="29" style="21" bestFit="1" customWidth="1"/>
    <col min="2" max="2" width="7.125" style="21" customWidth="1"/>
    <col min="3" max="3" width="6.125" style="21" customWidth="1"/>
    <col min="4" max="4" width="6" style="21" customWidth="1"/>
    <col min="5" max="5" width="5.75" style="21" customWidth="1"/>
    <col min="6" max="6" width="5.375" style="21" customWidth="1"/>
    <col min="7" max="7" width="5.75" style="21" customWidth="1"/>
    <col min="8" max="8" width="6.25" style="21" customWidth="1"/>
    <col min="9" max="9" width="7.625" style="21" customWidth="1"/>
    <col min="10" max="10" width="5.75" style="21" customWidth="1"/>
    <col min="11" max="11" width="5.875" style="21" customWidth="1"/>
    <col min="12" max="13" width="5.75" style="21" customWidth="1"/>
    <col min="14" max="16384" width="9.125" style="21"/>
  </cols>
  <sheetData>
    <row r="1" spans="1:14" ht="9" customHeight="1" x14ac:dyDescent="0.2">
      <c r="A1" s="18"/>
      <c r="B1" s="198" t="s">
        <v>113</v>
      </c>
      <c r="C1" s="199"/>
      <c r="D1" s="199"/>
      <c r="E1" s="199"/>
      <c r="F1" s="199"/>
      <c r="G1" s="200"/>
      <c r="H1" s="20"/>
      <c r="I1" s="131"/>
      <c r="J1" s="19" t="s">
        <v>71</v>
      </c>
      <c r="K1" s="19"/>
      <c r="L1" s="19"/>
      <c r="M1" s="151"/>
    </row>
    <row r="2" spans="1:14" ht="19.5" customHeight="1" thickBot="1" x14ac:dyDescent="0.25">
      <c r="A2" s="22"/>
      <c r="B2" s="139" t="s">
        <v>105</v>
      </c>
      <c r="C2" s="139" t="s">
        <v>106</v>
      </c>
      <c r="D2" s="139" t="s">
        <v>107</v>
      </c>
      <c r="E2" s="139" t="s">
        <v>108</v>
      </c>
      <c r="F2" s="139" t="s">
        <v>112</v>
      </c>
      <c r="G2" s="138" t="s">
        <v>116</v>
      </c>
      <c r="H2" s="196" t="s">
        <v>118</v>
      </c>
      <c r="I2" s="197"/>
      <c r="J2" s="85">
        <v>2017</v>
      </c>
      <c r="K2" s="85">
        <v>2018</v>
      </c>
      <c r="L2" s="85">
        <v>2019</v>
      </c>
      <c r="M2" s="191">
        <v>2020</v>
      </c>
      <c r="N2" s="23"/>
    </row>
    <row r="3" spans="1:14" ht="12" customHeight="1" thickTop="1" thickBot="1" x14ac:dyDescent="0.25">
      <c r="A3" s="24" t="s">
        <v>81</v>
      </c>
      <c r="B3" s="158">
        <f>B4+B5+Sheet2!B4+Sheet1!B75</f>
        <v>15681</v>
      </c>
      <c r="C3" s="183">
        <f>C4+C5+Sheet2!C4+Sheet1!C75</f>
        <v>15435</v>
      </c>
      <c r="D3" s="158">
        <f>D4+D5+Sheet2!D4+Sheet1!D75</f>
        <v>12995</v>
      </c>
      <c r="E3" s="158">
        <f>E4+E5+Sheet2!E4+Sheet1!E75</f>
        <v>12821</v>
      </c>
      <c r="F3" s="158">
        <f>F4+F5+Sheet2!F4+Sheet1!F75</f>
        <v>12743</v>
      </c>
      <c r="G3" s="159">
        <f>G4+G5+Sheet2!G4+Sheet1!G75</f>
        <v>12632</v>
      </c>
      <c r="H3" s="159">
        <f>H4+H5+Sheet2!H4+Sheet1!H75</f>
        <v>18282</v>
      </c>
      <c r="I3" s="147">
        <f>(G3-H3)/H3</f>
        <v>-0.30904715020238488</v>
      </c>
      <c r="J3" s="25">
        <f>J4+J5+Sheet2!J4</f>
        <v>19573</v>
      </c>
      <c r="K3" s="25">
        <f>K4+K5+Sheet2!K4</f>
        <v>19626</v>
      </c>
      <c r="L3" s="158">
        <f>L4+L5+Sheet2!L4+Sheet1!L75</f>
        <v>19052</v>
      </c>
      <c r="M3" s="159">
        <f>M4+M5+Sheet2!M4+Sheet1!M75</f>
        <v>16702</v>
      </c>
    </row>
    <row r="4" spans="1:14" ht="20.25" customHeight="1" thickBot="1" x14ac:dyDescent="0.25">
      <c r="A4" s="26" t="s">
        <v>44</v>
      </c>
      <c r="B4" s="27">
        <v>662</v>
      </c>
      <c r="C4" s="27">
        <v>606</v>
      </c>
      <c r="D4" s="27">
        <v>573</v>
      </c>
      <c r="E4" s="27">
        <v>751</v>
      </c>
      <c r="F4" s="27">
        <v>846</v>
      </c>
      <c r="G4" s="128">
        <v>890</v>
      </c>
      <c r="H4" s="128">
        <v>131</v>
      </c>
      <c r="I4" s="137">
        <f>(G4-H4)/H4</f>
        <v>5.7938931297709928</v>
      </c>
      <c r="J4" s="27">
        <v>163</v>
      </c>
      <c r="K4" s="27">
        <v>169</v>
      </c>
      <c r="L4" s="27">
        <v>151</v>
      </c>
      <c r="M4" s="128">
        <v>554</v>
      </c>
    </row>
    <row r="5" spans="1:14" ht="12" customHeight="1" thickBot="1" x14ac:dyDescent="0.25">
      <c r="A5" s="30" t="s">
        <v>22</v>
      </c>
      <c r="B5" s="176">
        <f t="shared" ref="B5:F5" si="0">SUM(B6+B8+B12+B16+B18+B25+B30+B32+B34+B36+B38+B45+B49)</f>
        <v>13167</v>
      </c>
      <c r="C5" s="176">
        <f t="shared" si="0"/>
        <v>13060</v>
      </c>
      <c r="D5" s="176">
        <f t="shared" si="0"/>
        <v>11064</v>
      </c>
      <c r="E5" s="31">
        <f t="shared" si="0"/>
        <v>10749</v>
      </c>
      <c r="F5" s="31">
        <f t="shared" si="0"/>
        <v>10499</v>
      </c>
      <c r="G5" s="186">
        <f t="shared" ref="G5:H5" si="1">SUM(G6+G8+G12+G16+G18+G25+G30+G32+G34+G36+G38+G45+G49)</f>
        <v>10323</v>
      </c>
      <c r="H5" s="186">
        <f t="shared" si="1"/>
        <v>15888</v>
      </c>
      <c r="I5" s="153">
        <f>(G5-H5)/H5</f>
        <v>-0.35026435045317222</v>
      </c>
      <c r="J5" s="31">
        <f>SUM(J6+J8+J12+J16+J18+J25+J30+J32+J34+J36+J38+J45+J49)</f>
        <v>16783</v>
      </c>
      <c r="K5" s="31">
        <f>SUM(K6+K8+K12+K16+K18+K25+K30+K32+K34+K36+K38+K45+K49)</f>
        <v>16857</v>
      </c>
      <c r="L5" s="31">
        <f>SUM(L6+L8+L12+L16+L18+L25+L30+L32+L34+L36+L38+L45+L49)</f>
        <v>16430</v>
      </c>
      <c r="M5" s="186">
        <f>SUM(M6+M8+M12+M16+M18+M25+M30+M32+M34+M36+M38+M45+M49)</f>
        <v>14102</v>
      </c>
    </row>
    <row r="6" spans="1:14" ht="9.75" customHeight="1" x14ac:dyDescent="0.2">
      <c r="A6" s="28" t="s">
        <v>23</v>
      </c>
      <c r="B6" s="29">
        <v>437</v>
      </c>
      <c r="C6" s="29">
        <v>429</v>
      </c>
      <c r="D6" s="29">
        <v>413</v>
      </c>
      <c r="E6" s="29">
        <v>406</v>
      </c>
      <c r="F6" s="29">
        <v>403</v>
      </c>
      <c r="G6" s="129">
        <v>390</v>
      </c>
      <c r="H6" s="129">
        <v>475</v>
      </c>
      <c r="I6" s="137">
        <f>(G6-H6)/H6</f>
        <v>-0.17894736842105263</v>
      </c>
      <c r="J6" s="29">
        <v>482</v>
      </c>
      <c r="K6" s="29">
        <v>482</v>
      </c>
      <c r="L6" s="29">
        <v>487</v>
      </c>
      <c r="M6" s="129">
        <v>454</v>
      </c>
    </row>
    <row r="7" spans="1:14" ht="3" customHeight="1" x14ac:dyDescent="0.2">
      <c r="A7" s="28"/>
      <c r="B7" s="29"/>
      <c r="C7" s="172"/>
      <c r="D7" s="175"/>
      <c r="E7" s="29"/>
      <c r="F7" s="29"/>
      <c r="G7" s="129"/>
      <c r="H7" s="129"/>
      <c r="I7" s="137"/>
      <c r="J7" s="29"/>
      <c r="K7" s="29"/>
      <c r="L7" s="29"/>
      <c r="M7" s="129"/>
    </row>
    <row r="8" spans="1:14" ht="9" customHeight="1" x14ac:dyDescent="0.2">
      <c r="A8" s="28" t="s">
        <v>24</v>
      </c>
      <c r="B8" s="29">
        <f t="shared" ref="B8:F8" si="2">SUM(B9:B10)</f>
        <v>1377</v>
      </c>
      <c r="C8" s="172">
        <f t="shared" si="2"/>
        <v>1376</v>
      </c>
      <c r="D8" s="175">
        <f t="shared" si="2"/>
        <v>1286</v>
      </c>
      <c r="E8" s="29">
        <f t="shared" si="2"/>
        <v>1287</v>
      </c>
      <c r="F8" s="29">
        <f t="shared" si="2"/>
        <v>1379</v>
      </c>
      <c r="G8" s="129">
        <f t="shared" ref="G8:H8" si="3">SUM(G9:G10)</f>
        <v>1362</v>
      </c>
      <c r="H8" s="129">
        <f t="shared" si="3"/>
        <v>1503</v>
      </c>
      <c r="I8" s="137">
        <f>(G8-H8)/H8</f>
        <v>-9.3812375249500993E-2</v>
      </c>
      <c r="J8" s="29">
        <f>SUM(J9:J10)</f>
        <v>1473</v>
      </c>
      <c r="K8" s="29">
        <f>SUM(K9:K10)</f>
        <v>1568</v>
      </c>
      <c r="L8" s="29">
        <f>SUM(L9:L10)</f>
        <v>1479</v>
      </c>
      <c r="M8" s="129">
        <f>SUM(M9:M10)</f>
        <v>1532</v>
      </c>
    </row>
    <row r="9" spans="1:14" ht="10.5" customHeight="1" x14ac:dyDescent="0.2">
      <c r="A9" s="28" t="s">
        <v>25</v>
      </c>
      <c r="B9" s="29">
        <v>1314</v>
      </c>
      <c r="C9" s="29">
        <v>1316</v>
      </c>
      <c r="D9" s="29">
        <v>1231</v>
      </c>
      <c r="E9" s="29">
        <v>1232</v>
      </c>
      <c r="F9" s="29">
        <v>1324</v>
      </c>
      <c r="G9" s="129">
        <v>1310</v>
      </c>
      <c r="H9" s="129">
        <v>1445</v>
      </c>
      <c r="I9" s="137">
        <f>(G9-H9)/H9</f>
        <v>-9.3425605536332182E-2</v>
      </c>
      <c r="J9" s="29">
        <v>1345</v>
      </c>
      <c r="K9" s="29">
        <v>1359</v>
      </c>
      <c r="L9" s="29">
        <v>1301</v>
      </c>
      <c r="M9" s="129">
        <v>1436</v>
      </c>
    </row>
    <row r="10" spans="1:14" ht="10.5" customHeight="1" x14ac:dyDescent="0.2">
      <c r="A10" s="28" t="s">
        <v>117</v>
      </c>
      <c r="B10" s="29">
        <v>63</v>
      </c>
      <c r="C10" s="29">
        <v>60</v>
      </c>
      <c r="D10" s="29">
        <v>55</v>
      </c>
      <c r="E10" s="29">
        <v>55</v>
      </c>
      <c r="F10" s="29">
        <v>55</v>
      </c>
      <c r="G10" s="129">
        <v>52</v>
      </c>
      <c r="H10" s="129">
        <v>58</v>
      </c>
      <c r="I10" s="137">
        <f>(G10-H10)/H10</f>
        <v>-0.10344827586206896</v>
      </c>
      <c r="J10" s="29">
        <v>128</v>
      </c>
      <c r="K10" s="29">
        <v>209</v>
      </c>
      <c r="L10" s="29">
        <v>178</v>
      </c>
      <c r="M10" s="129">
        <v>96</v>
      </c>
    </row>
    <row r="11" spans="1:14" ht="3" customHeight="1" x14ac:dyDescent="0.2">
      <c r="A11" s="28"/>
      <c r="B11" s="29"/>
      <c r="C11" s="172"/>
      <c r="D11" s="174"/>
      <c r="E11" s="29"/>
      <c r="F11" s="29"/>
      <c r="G11" s="129"/>
      <c r="H11" s="129"/>
      <c r="I11" s="137"/>
      <c r="J11" s="28"/>
      <c r="K11" s="172"/>
      <c r="L11" s="29"/>
      <c r="M11" s="129"/>
    </row>
    <row r="12" spans="1:14" ht="12" customHeight="1" x14ac:dyDescent="0.2">
      <c r="A12" s="28" t="s">
        <v>27</v>
      </c>
      <c r="B12" s="29">
        <f t="shared" ref="B12:F12" si="4">SUM(B13:B14)</f>
        <v>568</v>
      </c>
      <c r="C12" s="172">
        <f t="shared" si="4"/>
        <v>610</v>
      </c>
      <c r="D12" s="174">
        <f t="shared" si="4"/>
        <v>427</v>
      </c>
      <c r="E12" s="29">
        <f t="shared" si="4"/>
        <v>343</v>
      </c>
      <c r="F12" s="29">
        <f t="shared" si="4"/>
        <v>0</v>
      </c>
      <c r="G12" s="129">
        <f t="shared" ref="G12:H12" si="5">SUM(G13:G14)</f>
        <v>0</v>
      </c>
      <c r="H12" s="129">
        <f t="shared" si="5"/>
        <v>616</v>
      </c>
      <c r="I12" s="137">
        <f>(G12-H12)/H12</f>
        <v>-1</v>
      </c>
      <c r="J12" s="28">
        <f>SUM(J13:J14)</f>
        <v>694</v>
      </c>
      <c r="K12" s="172">
        <f>SUM(K13:K14)</f>
        <v>694</v>
      </c>
      <c r="L12" s="29">
        <f>SUM(L13:L14)</f>
        <v>526</v>
      </c>
      <c r="M12" s="129">
        <f>SUM(M13:M14)</f>
        <v>515</v>
      </c>
    </row>
    <row r="13" spans="1:14" ht="12" customHeight="1" x14ac:dyDescent="0.2">
      <c r="A13" s="28" t="s">
        <v>28</v>
      </c>
      <c r="B13" s="29">
        <v>495</v>
      </c>
      <c r="C13" s="29">
        <v>530</v>
      </c>
      <c r="D13" s="29">
        <v>401</v>
      </c>
      <c r="E13" s="29">
        <v>279</v>
      </c>
      <c r="F13" s="29"/>
      <c r="G13" s="129"/>
      <c r="H13" s="129">
        <v>484</v>
      </c>
      <c r="I13" s="137">
        <f>(G13-H13)/H13</f>
        <v>-1</v>
      </c>
      <c r="J13" s="29">
        <v>540</v>
      </c>
      <c r="K13" s="29">
        <v>546</v>
      </c>
      <c r="L13" s="29">
        <v>410</v>
      </c>
      <c r="M13" s="129">
        <v>406</v>
      </c>
    </row>
    <row r="14" spans="1:14" ht="12" customHeight="1" x14ac:dyDescent="0.2">
      <c r="A14" s="28" t="s">
        <v>26</v>
      </c>
      <c r="B14" s="29">
        <v>73</v>
      </c>
      <c r="C14" s="29">
        <v>80</v>
      </c>
      <c r="D14" s="29">
        <v>26</v>
      </c>
      <c r="E14" s="29">
        <v>64</v>
      </c>
      <c r="F14" s="29"/>
      <c r="G14" s="129"/>
      <c r="H14" s="129">
        <v>132</v>
      </c>
      <c r="I14" s="137">
        <f>(G14-H14)/H14</f>
        <v>-1</v>
      </c>
      <c r="J14" s="29">
        <v>154</v>
      </c>
      <c r="K14" s="29">
        <v>148</v>
      </c>
      <c r="L14" s="29">
        <v>116</v>
      </c>
      <c r="M14" s="129">
        <v>109</v>
      </c>
    </row>
    <row r="15" spans="1:14" ht="12.75" customHeight="1" x14ac:dyDescent="0.2">
      <c r="A15" s="28"/>
      <c r="B15" s="29"/>
      <c r="C15" s="29"/>
      <c r="D15" s="29"/>
      <c r="E15" s="29"/>
      <c r="F15" s="29"/>
      <c r="G15" s="129"/>
      <c r="H15" s="129"/>
      <c r="I15" s="137"/>
      <c r="J15" s="29"/>
      <c r="K15" s="29"/>
      <c r="L15" s="29"/>
      <c r="M15" s="129"/>
    </row>
    <row r="16" spans="1:14" ht="9.75" customHeight="1" x14ac:dyDescent="0.2">
      <c r="A16" s="28" t="s">
        <v>29</v>
      </c>
      <c r="B16" s="29">
        <v>12</v>
      </c>
      <c r="C16" s="29">
        <v>11</v>
      </c>
      <c r="D16" s="29">
        <v>5</v>
      </c>
      <c r="E16" s="29">
        <v>4</v>
      </c>
      <c r="F16" s="29">
        <v>10</v>
      </c>
      <c r="G16" s="129">
        <v>10</v>
      </c>
      <c r="H16" s="129">
        <v>12</v>
      </c>
      <c r="I16" s="137">
        <f>(G16-H16)/H16</f>
        <v>-0.16666666666666666</v>
      </c>
      <c r="J16" s="29">
        <v>12</v>
      </c>
      <c r="K16" s="29">
        <v>2</v>
      </c>
      <c r="L16" s="29">
        <v>15</v>
      </c>
      <c r="M16" s="129">
        <v>11</v>
      </c>
    </row>
    <row r="17" spans="1:13" ht="3" customHeight="1" x14ac:dyDescent="0.2">
      <c r="A17" s="28"/>
      <c r="B17" s="29"/>
      <c r="C17" s="29"/>
      <c r="D17" s="174"/>
      <c r="E17" s="29"/>
      <c r="F17" s="29"/>
      <c r="G17" s="129"/>
      <c r="H17" s="129"/>
      <c r="I17" s="137"/>
      <c r="J17" s="28"/>
      <c r="K17" s="172"/>
      <c r="L17" s="29"/>
      <c r="M17" s="129"/>
    </row>
    <row r="18" spans="1:13" ht="9.75" customHeight="1" x14ac:dyDescent="0.2">
      <c r="A18" s="28" t="s">
        <v>30</v>
      </c>
      <c r="B18" s="29">
        <f t="shared" ref="B18:F18" si="6">SUM(B19:B23)</f>
        <v>1181</v>
      </c>
      <c r="C18" s="29">
        <f t="shared" si="6"/>
        <v>1177</v>
      </c>
      <c r="D18" s="174">
        <f t="shared" si="6"/>
        <v>1141</v>
      </c>
      <c r="E18" s="29">
        <f t="shared" si="6"/>
        <v>1150</v>
      </c>
      <c r="F18" s="29">
        <f t="shared" si="6"/>
        <v>1147</v>
      </c>
      <c r="G18" s="129">
        <f t="shared" ref="G18:H18" si="7">SUM(G19:G23)</f>
        <v>1141</v>
      </c>
      <c r="H18" s="129">
        <f t="shared" si="7"/>
        <v>1219</v>
      </c>
      <c r="I18" s="137">
        <f>(G18-H18)/H18</f>
        <v>-6.3986874487284656E-2</v>
      </c>
      <c r="J18" s="28">
        <f>SUM(J19:J23)</f>
        <v>1215</v>
      </c>
      <c r="K18" s="172">
        <f>SUM(K19:K23)</f>
        <v>1222</v>
      </c>
      <c r="L18" s="29">
        <f>SUM(L19:L23)</f>
        <v>1223</v>
      </c>
      <c r="M18" s="129">
        <f>SUM(M19:M23)</f>
        <v>1176</v>
      </c>
    </row>
    <row r="19" spans="1:13" ht="11.25" customHeight="1" x14ac:dyDescent="0.2">
      <c r="A19" s="28" t="s">
        <v>25</v>
      </c>
      <c r="B19" s="29">
        <v>1137</v>
      </c>
      <c r="C19" s="29">
        <v>1130</v>
      </c>
      <c r="D19" s="29">
        <v>1093</v>
      </c>
      <c r="E19" s="29">
        <v>1105</v>
      </c>
      <c r="F19" s="29">
        <v>1099</v>
      </c>
      <c r="G19" s="129">
        <v>1099</v>
      </c>
      <c r="H19" s="129">
        <v>1171</v>
      </c>
      <c r="I19" s="137">
        <f>(G19-H19)/H19</f>
        <v>-6.1485909479077713E-2</v>
      </c>
      <c r="J19" s="29">
        <v>1167</v>
      </c>
      <c r="K19" s="29">
        <v>1177</v>
      </c>
      <c r="L19" s="29">
        <v>1175</v>
      </c>
      <c r="M19" s="129">
        <v>1128</v>
      </c>
    </row>
    <row r="20" spans="1:13" ht="9.75" customHeight="1" x14ac:dyDescent="0.2">
      <c r="A20" s="28" t="s">
        <v>75</v>
      </c>
      <c r="B20" s="29">
        <v>44</v>
      </c>
      <c r="C20" s="29">
        <v>47</v>
      </c>
      <c r="D20" s="29">
        <v>48</v>
      </c>
      <c r="E20" s="29">
        <v>45</v>
      </c>
      <c r="F20" s="29">
        <v>48</v>
      </c>
      <c r="G20" s="129">
        <v>42</v>
      </c>
      <c r="H20" s="129">
        <v>48</v>
      </c>
      <c r="I20" s="137">
        <f>(G20-H20)/H20</f>
        <v>-0.125</v>
      </c>
      <c r="J20" s="29">
        <v>48</v>
      </c>
      <c r="K20" s="29">
        <v>45</v>
      </c>
      <c r="L20" s="29">
        <v>48</v>
      </c>
      <c r="M20" s="129">
        <v>48</v>
      </c>
    </row>
    <row r="21" spans="1:13" ht="10.5" customHeight="1" x14ac:dyDescent="0.2">
      <c r="A21" s="28"/>
      <c r="B21" s="29"/>
      <c r="C21" s="29"/>
      <c r="D21" s="29"/>
      <c r="E21" s="29"/>
      <c r="F21" s="29"/>
      <c r="G21" s="129"/>
      <c r="H21" s="129"/>
      <c r="I21" s="154"/>
      <c r="J21" s="29"/>
      <c r="K21" s="29"/>
      <c r="L21" s="29"/>
      <c r="M21" s="129"/>
    </row>
    <row r="22" spans="1:13" ht="9.75" customHeight="1" x14ac:dyDescent="0.2">
      <c r="A22" s="28"/>
      <c r="B22" s="29"/>
      <c r="C22" s="29"/>
      <c r="D22" s="29"/>
      <c r="E22" s="29"/>
      <c r="F22" s="29"/>
      <c r="G22" s="129"/>
      <c r="H22" s="129"/>
      <c r="I22" s="137"/>
      <c r="J22" s="29"/>
      <c r="K22" s="29"/>
      <c r="L22" s="29"/>
      <c r="M22" s="129"/>
    </row>
    <row r="23" spans="1:13" ht="9.75" customHeight="1" x14ac:dyDescent="0.2">
      <c r="A23" s="28"/>
      <c r="B23" s="29"/>
      <c r="C23" s="174"/>
      <c r="D23" s="29"/>
      <c r="E23" s="29"/>
      <c r="F23" s="29"/>
      <c r="G23" s="129"/>
      <c r="H23" s="129"/>
      <c r="I23" s="154"/>
      <c r="J23" s="28"/>
      <c r="K23" s="172"/>
      <c r="L23" s="29"/>
      <c r="M23" s="129"/>
    </row>
    <row r="24" spans="1:13" ht="3" customHeight="1" x14ac:dyDescent="0.2">
      <c r="A24" s="28"/>
      <c r="B24" s="29"/>
      <c r="C24" s="29"/>
      <c r="D24" s="174"/>
      <c r="E24" s="29"/>
      <c r="F24" s="29"/>
      <c r="G24" s="129"/>
      <c r="H24" s="129"/>
      <c r="I24" s="137"/>
      <c r="J24" s="28"/>
      <c r="K24" s="172"/>
      <c r="L24" s="29"/>
      <c r="M24" s="129"/>
    </row>
    <row r="25" spans="1:13" x14ac:dyDescent="0.2">
      <c r="A25" s="28" t="s">
        <v>31</v>
      </c>
      <c r="B25" s="29">
        <f t="shared" ref="B25:F25" si="8">SUM(B26:B28)</f>
        <v>1090</v>
      </c>
      <c r="C25" s="29">
        <f t="shared" si="8"/>
        <v>1119</v>
      </c>
      <c r="D25" s="174">
        <f t="shared" si="8"/>
        <v>944</v>
      </c>
      <c r="E25" s="29">
        <f t="shared" si="8"/>
        <v>893</v>
      </c>
      <c r="F25" s="29">
        <f t="shared" si="8"/>
        <v>838</v>
      </c>
      <c r="G25" s="129">
        <f t="shared" ref="G25:H25" si="9">SUM(G26:G28)</f>
        <v>838</v>
      </c>
      <c r="H25" s="129">
        <f t="shared" si="9"/>
        <v>1328</v>
      </c>
      <c r="I25" s="137">
        <f>(G25-H25)/H25</f>
        <v>-0.36897590361445781</v>
      </c>
      <c r="J25" s="28">
        <f>SUM(J26:J28)</f>
        <v>1750</v>
      </c>
      <c r="K25" s="172">
        <f>SUM(K26:K28)</f>
        <v>1428</v>
      </c>
      <c r="L25" s="29">
        <f>SUM(L26:L28)</f>
        <v>1437</v>
      </c>
      <c r="M25" s="129">
        <f>SUM(M26:M28)</f>
        <v>1118</v>
      </c>
    </row>
    <row r="26" spans="1:13" ht="12" customHeight="1" x14ac:dyDescent="0.2">
      <c r="A26" s="28" t="s">
        <v>13</v>
      </c>
      <c r="B26" s="29">
        <v>770</v>
      </c>
      <c r="C26" s="29">
        <v>768</v>
      </c>
      <c r="D26" s="29">
        <v>699</v>
      </c>
      <c r="E26" s="29">
        <v>654</v>
      </c>
      <c r="F26" s="29">
        <v>650</v>
      </c>
      <c r="G26" s="129">
        <v>605</v>
      </c>
      <c r="H26" s="129">
        <v>1001</v>
      </c>
      <c r="I26" s="137">
        <f>(G26-H26)/H26</f>
        <v>-0.39560439560439559</v>
      </c>
      <c r="J26" s="29">
        <v>1129</v>
      </c>
      <c r="K26" s="29">
        <v>993</v>
      </c>
      <c r="L26" s="29">
        <v>999</v>
      </c>
      <c r="M26" s="129">
        <v>869</v>
      </c>
    </row>
    <row r="27" spans="1:13" ht="10.5" customHeight="1" x14ac:dyDescent="0.2">
      <c r="A27" s="28" t="s">
        <v>32</v>
      </c>
      <c r="B27" s="29">
        <v>320</v>
      </c>
      <c r="C27" s="29">
        <v>351</v>
      </c>
      <c r="D27" s="29">
        <v>245</v>
      </c>
      <c r="E27" s="29">
        <v>239</v>
      </c>
      <c r="F27" s="29">
        <v>188</v>
      </c>
      <c r="G27" s="129">
        <v>233</v>
      </c>
      <c r="H27" s="129">
        <v>327</v>
      </c>
      <c r="I27" s="137">
        <f>(G27-H27)/H27</f>
        <v>-0.28746177370030579</v>
      </c>
      <c r="J27" s="29">
        <v>621</v>
      </c>
      <c r="K27" s="29">
        <v>435</v>
      </c>
      <c r="L27" s="29">
        <v>438</v>
      </c>
      <c r="M27" s="129">
        <v>249</v>
      </c>
    </row>
    <row r="28" spans="1:13" ht="10.5" customHeight="1" x14ac:dyDescent="0.2">
      <c r="A28" s="28" t="s">
        <v>33</v>
      </c>
      <c r="B28" s="29"/>
      <c r="C28" s="29"/>
      <c r="D28" s="29"/>
      <c r="E28" s="29"/>
      <c r="F28" s="29"/>
      <c r="G28" s="129"/>
      <c r="H28" s="129"/>
      <c r="I28" s="137"/>
      <c r="J28" s="29"/>
      <c r="K28" s="29"/>
      <c r="L28" s="29"/>
      <c r="M28" s="129"/>
    </row>
    <row r="29" spans="1:13" ht="3" customHeight="1" x14ac:dyDescent="0.2">
      <c r="A29" s="28"/>
      <c r="B29" s="29"/>
      <c r="C29" s="29"/>
      <c r="D29" s="29"/>
      <c r="E29" s="29"/>
      <c r="F29" s="29"/>
      <c r="G29" s="129"/>
      <c r="H29" s="129"/>
      <c r="I29" s="137"/>
      <c r="J29" s="29"/>
      <c r="K29" s="29"/>
      <c r="L29" s="29"/>
      <c r="M29" s="129"/>
    </row>
    <row r="30" spans="1:13" ht="9.75" customHeight="1" x14ac:dyDescent="0.2">
      <c r="A30" s="28" t="s">
        <v>34</v>
      </c>
      <c r="B30" s="29">
        <v>547</v>
      </c>
      <c r="C30" s="29">
        <v>513</v>
      </c>
      <c r="D30" s="29">
        <v>451</v>
      </c>
      <c r="E30" s="29">
        <v>429</v>
      </c>
      <c r="F30" s="29">
        <v>422</v>
      </c>
      <c r="G30" s="129">
        <v>410</v>
      </c>
      <c r="H30" s="129">
        <v>669</v>
      </c>
      <c r="I30" s="137">
        <f>(G30-H30)/H30</f>
        <v>-0.38714499252615847</v>
      </c>
      <c r="J30" s="29">
        <v>555</v>
      </c>
      <c r="K30" s="29">
        <v>644</v>
      </c>
      <c r="L30" s="29">
        <v>641</v>
      </c>
      <c r="M30" s="129">
        <v>587</v>
      </c>
    </row>
    <row r="31" spans="1:13" ht="3" customHeight="1" x14ac:dyDescent="0.2">
      <c r="A31" s="28"/>
      <c r="B31" s="29"/>
      <c r="C31" s="29"/>
      <c r="D31" s="29"/>
      <c r="E31" s="29"/>
      <c r="F31" s="29"/>
      <c r="G31" s="129"/>
      <c r="H31" s="129"/>
      <c r="I31" s="137"/>
      <c r="J31" s="29"/>
      <c r="K31" s="29"/>
      <c r="L31" s="29"/>
      <c r="M31" s="129"/>
    </row>
    <row r="32" spans="1:13" ht="11.25" customHeight="1" x14ac:dyDescent="0.2">
      <c r="A32" s="28"/>
      <c r="B32" s="29"/>
      <c r="C32" s="29"/>
      <c r="D32" s="29"/>
      <c r="E32" s="29"/>
      <c r="F32" s="29"/>
      <c r="G32" s="129"/>
      <c r="H32" s="129"/>
      <c r="I32" s="154"/>
      <c r="J32" s="29"/>
      <c r="K32" s="29"/>
      <c r="L32" s="29"/>
      <c r="M32" s="129"/>
    </row>
    <row r="33" spans="1:13" ht="3" customHeight="1" x14ac:dyDescent="0.2">
      <c r="A33" s="28"/>
      <c r="B33" s="29"/>
      <c r="C33" s="29"/>
      <c r="D33" s="29"/>
      <c r="E33" s="29"/>
      <c r="F33" s="29"/>
      <c r="G33" s="129"/>
      <c r="H33" s="129"/>
      <c r="I33" s="137"/>
      <c r="J33" s="29"/>
      <c r="K33" s="29"/>
      <c r="L33" s="29"/>
      <c r="M33" s="129"/>
    </row>
    <row r="34" spans="1:13" ht="9.75" customHeight="1" x14ac:dyDescent="0.2">
      <c r="A34" s="28" t="s">
        <v>35</v>
      </c>
      <c r="B34" s="29">
        <v>1254</v>
      </c>
      <c r="C34" s="29">
        <v>1291</v>
      </c>
      <c r="D34" s="29">
        <v>1050</v>
      </c>
      <c r="E34" s="29">
        <v>972</v>
      </c>
      <c r="F34" s="29">
        <v>1035</v>
      </c>
      <c r="G34" s="129">
        <v>867</v>
      </c>
      <c r="H34" s="129">
        <v>1664</v>
      </c>
      <c r="I34" s="137">
        <f>(G34-H34)/H34</f>
        <v>-0.47896634615384615</v>
      </c>
      <c r="J34" s="29">
        <v>1612</v>
      </c>
      <c r="K34" s="29">
        <v>1699</v>
      </c>
      <c r="L34" s="29">
        <v>1650</v>
      </c>
      <c r="M34" s="129">
        <v>1362</v>
      </c>
    </row>
    <row r="35" spans="1:13" ht="3" customHeight="1" x14ac:dyDescent="0.2">
      <c r="A35" s="28"/>
      <c r="B35" s="29"/>
      <c r="C35" s="29"/>
      <c r="D35" s="29"/>
      <c r="E35" s="29"/>
      <c r="F35" s="29"/>
      <c r="G35" s="129"/>
      <c r="H35" s="129"/>
      <c r="I35" s="137"/>
      <c r="J35" s="29"/>
      <c r="K35" s="29"/>
      <c r="L35" s="29"/>
      <c r="M35" s="129"/>
    </row>
    <row r="36" spans="1:13" ht="12" customHeight="1" x14ac:dyDescent="0.2">
      <c r="A36" s="28" t="s">
        <v>36</v>
      </c>
      <c r="B36" s="29">
        <v>2902</v>
      </c>
      <c r="C36" s="29">
        <v>2903</v>
      </c>
      <c r="D36" s="29">
        <v>2535</v>
      </c>
      <c r="E36" s="29">
        <v>2490</v>
      </c>
      <c r="F36" s="29">
        <v>2511</v>
      </c>
      <c r="G36" s="129">
        <v>2478</v>
      </c>
      <c r="H36" s="129">
        <v>3331</v>
      </c>
      <c r="I36" s="137">
        <f>(G36-H36)/H36</f>
        <v>-0.2560792554788352</v>
      </c>
      <c r="J36" s="29">
        <v>3317</v>
      </c>
      <c r="K36" s="29">
        <v>3343</v>
      </c>
      <c r="L36" s="29">
        <v>3311</v>
      </c>
      <c r="M36" s="129">
        <v>2892</v>
      </c>
    </row>
    <row r="37" spans="1:13" ht="3" customHeight="1" x14ac:dyDescent="0.2">
      <c r="A37" s="28"/>
      <c r="B37" s="29"/>
      <c r="C37" s="29"/>
      <c r="D37" s="174"/>
      <c r="E37" s="29"/>
      <c r="F37" s="29"/>
      <c r="G37" s="129"/>
      <c r="H37" s="129"/>
      <c r="I37" s="137"/>
      <c r="J37" s="28"/>
      <c r="K37" s="172"/>
      <c r="L37" s="29"/>
      <c r="M37" s="129"/>
    </row>
    <row r="38" spans="1:13" x14ac:dyDescent="0.2">
      <c r="A38" s="28" t="s">
        <v>37</v>
      </c>
      <c r="B38" s="29">
        <f t="shared" ref="B38:F38" si="10">SUM(B39:B43)</f>
        <v>2153</v>
      </c>
      <c r="C38" s="29">
        <f t="shared" si="10"/>
        <v>2097</v>
      </c>
      <c r="D38" s="174">
        <f t="shared" si="10"/>
        <v>1716</v>
      </c>
      <c r="E38" s="29">
        <f t="shared" si="10"/>
        <v>1802</v>
      </c>
      <c r="F38" s="29">
        <f t="shared" si="10"/>
        <v>1868</v>
      </c>
      <c r="G38" s="129">
        <f t="shared" ref="G38:H38" si="11">SUM(G39:G43)</f>
        <v>1842</v>
      </c>
      <c r="H38" s="129">
        <f t="shared" si="11"/>
        <v>2244</v>
      </c>
      <c r="I38" s="137">
        <f>(G38-H38)/H38</f>
        <v>-0.17914438502673796</v>
      </c>
      <c r="J38" s="28">
        <f>SUM(J39:J43)</f>
        <v>2385</v>
      </c>
      <c r="K38" s="172">
        <f>SUM(K39:K43)</f>
        <v>2426</v>
      </c>
      <c r="L38" s="29">
        <f>SUM(L39:L43)</f>
        <v>2350</v>
      </c>
      <c r="M38" s="129">
        <f>SUM(M39:M43)</f>
        <v>2291</v>
      </c>
    </row>
    <row r="39" spans="1:13" ht="11.25" customHeight="1" x14ac:dyDescent="0.2">
      <c r="A39" s="28" t="s">
        <v>25</v>
      </c>
      <c r="B39" s="29">
        <v>1685</v>
      </c>
      <c r="C39" s="29">
        <v>1646</v>
      </c>
      <c r="D39" s="29">
        <v>1435</v>
      </c>
      <c r="E39" s="29">
        <v>1432</v>
      </c>
      <c r="F39" s="29">
        <v>1609</v>
      </c>
      <c r="G39" s="129">
        <v>1571</v>
      </c>
      <c r="H39" s="129">
        <v>1984</v>
      </c>
      <c r="I39" s="137">
        <f>(G39-H39)/H39</f>
        <v>-0.20816532258064516</v>
      </c>
      <c r="J39" s="29">
        <v>1850</v>
      </c>
      <c r="K39" s="29">
        <v>1859</v>
      </c>
      <c r="L39" s="29">
        <v>1727</v>
      </c>
      <c r="M39" s="129">
        <v>1715</v>
      </c>
    </row>
    <row r="40" spans="1:13" ht="10.5" customHeight="1" x14ac:dyDescent="0.2">
      <c r="A40" s="28" t="s">
        <v>109</v>
      </c>
      <c r="B40" s="29">
        <v>112</v>
      </c>
      <c r="C40" s="29">
        <v>126</v>
      </c>
      <c r="D40" s="29">
        <v>40</v>
      </c>
      <c r="E40" s="29">
        <v>103</v>
      </c>
      <c r="F40" s="29">
        <v>47</v>
      </c>
      <c r="G40" s="129">
        <v>47</v>
      </c>
      <c r="H40" s="129">
        <v>123</v>
      </c>
      <c r="I40" s="137">
        <f>(G40-H40)/H40</f>
        <v>-0.61788617886178865</v>
      </c>
      <c r="J40" s="29">
        <v>412</v>
      </c>
      <c r="K40" s="29">
        <v>471</v>
      </c>
      <c r="L40" s="29">
        <v>498</v>
      </c>
      <c r="M40" s="129">
        <v>185</v>
      </c>
    </row>
    <row r="41" spans="1:13" ht="10.5" customHeight="1" x14ac:dyDescent="0.2">
      <c r="A41" s="28"/>
      <c r="B41" s="29"/>
      <c r="C41" s="29"/>
      <c r="D41" s="29"/>
      <c r="E41" s="29"/>
      <c r="F41" s="29"/>
      <c r="G41" s="129"/>
      <c r="H41" s="129"/>
      <c r="I41" s="137"/>
      <c r="J41" s="29"/>
      <c r="K41" s="29"/>
      <c r="L41" s="29"/>
      <c r="M41" s="129"/>
    </row>
    <row r="42" spans="1:13" ht="11.25" customHeight="1" x14ac:dyDescent="0.2">
      <c r="A42" s="28" t="s">
        <v>73</v>
      </c>
      <c r="B42" s="29">
        <v>141</v>
      </c>
      <c r="C42" s="29">
        <v>117</v>
      </c>
      <c r="D42" s="29">
        <v>90</v>
      </c>
      <c r="E42" s="29">
        <v>87</v>
      </c>
      <c r="F42" s="29">
        <v>0</v>
      </c>
      <c r="G42" s="129">
        <v>0</v>
      </c>
      <c r="H42" s="129">
        <v>137</v>
      </c>
      <c r="I42" s="137">
        <f>(G42-H42)/H42</f>
        <v>-1</v>
      </c>
      <c r="J42" s="29">
        <v>96</v>
      </c>
      <c r="K42" s="29">
        <v>96</v>
      </c>
      <c r="L42" s="29">
        <v>125</v>
      </c>
      <c r="M42" s="129">
        <v>139</v>
      </c>
    </row>
    <row r="43" spans="1:13" ht="11.25" customHeight="1" x14ac:dyDescent="0.2">
      <c r="A43" s="28" t="s">
        <v>76</v>
      </c>
      <c r="B43" s="29">
        <v>215</v>
      </c>
      <c r="C43" s="29">
        <v>208</v>
      </c>
      <c r="D43" s="29">
        <v>151</v>
      </c>
      <c r="E43" s="29">
        <v>180</v>
      </c>
      <c r="F43" s="29">
        <v>212</v>
      </c>
      <c r="G43" s="129">
        <v>224</v>
      </c>
      <c r="H43" s="129">
        <v>0</v>
      </c>
      <c r="I43" s="137"/>
      <c r="J43" s="172">
        <v>27</v>
      </c>
      <c r="K43" s="29">
        <v>0</v>
      </c>
      <c r="L43" s="29">
        <v>0</v>
      </c>
      <c r="M43" s="129">
        <v>252</v>
      </c>
    </row>
    <row r="44" spans="1:13" ht="3" customHeight="1" x14ac:dyDescent="0.2">
      <c r="A44" s="28"/>
      <c r="B44" s="175"/>
      <c r="C44" s="29"/>
      <c r="D44" s="175"/>
      <c r="E44" s="29"/>
      <c r="F44" s="29"/>
      <c r="G44" s="129"/>
      <c r="H44" s="129"/>
      <c r="I44" s="137"/>
      <c r="J44" s="28"/>
      <c r="K44" s="172"/>
      <c r="L44" s="29"/>
      <c r="M44" s="129"/>
    </row>
    <row r="45" spans="1:13" ht="9.75" customHeight="1" x14ac:dyDescent="0.2">
      <c r="A45" s="28" t="s">
        <v>86</v>
      </c>
      <c r="B45" s="29">
        <f t="shared" ref="B45:F45" si="12">SUM(B46:B47)</f>
        <v>509</v>
      </c>
      <c r="C45" s="29">
        <f t="shared" si="12"/>
        <v>519</v>
      </c>
      <c r="D45" s="175">
        <f t="shared" si="12"/>
        <v>427</v>
      </c>
      <c r="E45" s="29">
        <f t="shared" si="12"/>
        <v>404</v>
      </c>
      <c r="F45" s="29">
        <f t="shared" si="12"/>
        <v>387</v>
      </c>
      <c r="G45" s="129">
        <f t="shared" ref="G45:J45" si="13">SUM(G46:G47)</f>
        <v>353</v>
      </c>
      <c r="H45" s="129">
        <f t="shared" si="13"/>
        <v>567</v>
      </c>
      <c r="I45" s="137">
        <f>(G45-H45)/H45</f>
        <v>-0.37742504409171074</v>
      </c>
      <c r="J45" s="28">
        <f t="shared" si="13"/>
        <v>633</v>
      </c>
      <c r="K45" s="172">
        <f>SUM(K46:K47)</f>
        <v>647</v>
      </c>
      <c r="L45" s="29">
        <f>SUM(L46:L47)</f>
        <v>587</v>
      </c>
      <c r="M45" s="129">
        <f>SUM(M46:M47)</f>
        <v>504</v>
      </c>
    </row>
    <row r="46" spans="1:13" ht="9.9" customHeight="1" x14ac:dyDescent="0.2">
      <c r="A46" s="28" t="s">
        <v>85</v>
      </c>
      <c r="B46" s="29">
        <v>488</v>
      </c>
      <c r="C46" s="29">
        <v>496</v>
      </c>
      <c r="D46" s="29">
        <v>406</v>
      </c>
      <c r="E46" s="29">
        <v>384</v>
      </c>
      <c r="F46" s="29">
        <v>363</v>
      </c>
      <c r="G46" s="129">
        <v>335</v>
      </c>
      <c r="H46" s="129">
        <v>537</v>
      </c>
      <c r="I46" s="137">
        <f>(G46-H46)/H46</f>
        <v>-0.37616387337057727</v>
      </c>
      <c r="J46" s="29">
        <v>597</v>
      </c>
      <c r="K46" s="29">
        <v>630</v>
      </c>
      <c r="L46" s="29">
        <v>559</v>
      </c>
      <c r="M46" s="129">
        <v>495</v>
      </c>
    </row>
    <row r="47" spans="1:13" ht="9.75" customHeight="1" x14ac:dyDescent="0.2">
      <c r="A47" s="28" t="s">
        <v>110</v>
      </c>
      <c r="B47" s="29">
        <v>21</v>
      </c>
      <c r="C47" s="29">
        <v>23</v>
      </c>
      <c r="D47" s="29">
        <v>21</v>
      </c>
      <c r="E47" s="29">
        <v>20</v>
      </c>
      <c r="F47" s="29">
        <v>24</v>
      </c>
      <c r="G47" s="129">
        <v>18</v>
      </c>
      <c r="H47" s="129">
        <v>30</v>
      </c>
      <c r="I47" s="137">
        <f>(G47-H47)/H47</f>
        <v>-0.4</v>
      </c>
      <c r="J47" s="29">
        <v>36</v>
      </c>
      <c r="K47" s="29">
        <v>17</v>
      </c>
      <c r="L47" s="29">
        <v>28</v>
      </c>
      <c r="M47" s="129">
        <v>9</v>
      </c>
    </row>
    <row r="48" spans="1:13" ht="3" customHeight="1" x14ac:dyDescent="0.2">
      <c r="A48" s="28"/>
      <c r="B48" s="29"/>
      <c r="C48" s="29"/>
      <c r="D48" s="175"/>
      <c r="E48" s="29"/>
      <c r="F48" s="29"/>
      <c r="G48" s="129"/>
      <c r="H48" s="129"/>
      <c r="I48" s="137"/>
      <c r="J48" s="28"/>
      <c r="K48" s="172"/>
      <c r="L48" s="29"/>
      <c r="M48" s="129"/>
    </row>
    <row r="49" spans="1:13" x14ac:dyDescent="0.2">
      <c r="A49" s="28" t="s">
        <v>92</v>
      </c>
      <c r="B49" s="29">
        <f t="shared" ref="B49:F49" si="14">SUM(B50:B74)</f>
        <v>1137</v>
      </c>
      <c r="C49" s="29">
        <f t="shared" si="14"/>
        <v>1015</v>
      </c>
      <c r="D49" s="175">
        <f t="shared" si="14"/>
        <v>669</v>
      </c>
      <c r="E49" s="29">
        <f t="shared" si="14"/>
        <v>569</v>
      </c>
      <c r="F49" s="29">
        <f t="shared" si="14"/>
        <v>499</v>
      </c>
      <c r="G49" s="129">
        <f t="shared" ref="G49:H49" si="15">SUM(G50:G74)</f>
        <v>632</v>
      </c>
      <c r="H49" s="129">
        <f t="shared" si="15"/>
        <v>2260</v>
      </c>
      <c r="I49" s="137">
        <f>(G49-H49)/H49</f>
        <v>-0.72035398230088499</v>
      </c>
      <c r="J49" s="28">
        <f>SUM(J50:J75)</f>
        <v>2655</v>
      </c>
      <c r="K49" s="172">
        <f>SUM(K50:K75)</f>
        <v>2702</v>
      </c>
      <c r="L49" s="29">
        <f>SUM(L50:L74)</f>
        <v>2724</v>
      </c>
      <c r="M49" s="129">
        <f>SUM(M50:M74)</f>
        <v>1660</v>
      </c>
    </row>
    <row r="50" spans="1:13" ht="10.5" customHeight="1" x14ac:dyDescent="0.2">
      <c r="A50" s="28"/>
      <c r="B50" s="29"/>
      <c r="C50" s="29"/>
      <c r="D50" s="29"/>
      <c r="E50" s="29"/>
      <c r="F50" s="29"/>
      <c r="G50" s="129"/>
      <c r="H50" s="129"/>
      <c r="I50" s="154"/>
      <c r="J50" s="28"/>
      <c r="K50" s="172"/>
      <c r="L50" s="29"/>
      <c r="M50" s="129"/>
    </row>
    <row r="51" spans="1:13" ht="10.5" customHeight="1" x14ac:dyDescent="0.2">
      <c r="A51" s="28" t="s">
        <v>104</v>
      </c>
      <c r="B51" s="29">
        <v>98</v>
      </c>
      <c r="C51" s="29">
        <v>68</v>
      </c>
      <c r="D51" s="29">
        <v>32</v>
      </c>
      <c r="E51" s="29">
        <v>16</v>
      </c>
      <c r="F51" s="29">
        <v>14</v>
      </c>
      <c r="G51" s="129">
        <v>11</v>
      </c>
      <c r="H51" s="129"/>
      <c r="I51" s="137"/>
      <c r="J51" s="28"/>
      <c r="K51" s="172"/>
      <c r="L51" s="29"/>
      <c r="M51" s="129">
        <v>115</v>
      </c>
    </row>
    <row r="52" spans="1:13" ht="9.75" customHeight="1" x14ac:dyDescent="0.2">
      <c r="A52" s="28" t="s">
        <v>84</v>
      </c>
      <c r="B52" s="29">
        <v>30</v>
      </c>
      <c r="C52" s="29">
        <v>25</v>
      </c>
      <c r="D52" s="29">
        <v>0</v>
      </c>
      <c r="E52" s="29">
        <v>0</v>
      </c>
      <c r="F52" s="29">
        <v>0</v>
      </c>
      <c r="G52" s="129">
        <v>0</v>
      </c>
      <c r="H52" s="129">
        <v>67</v>
      </c>
      <c r="I52" s="137">
        <f>(G52-H52)/H52</f>
        <v>-1</v>
      </c>
      <c r="J52" s="29">
        <v>106</v>
      </c>
      <c r="K52" s="29">
        <v>102</v>
      </c>
      <c r="L52" s="29">
        <v>75</v>
      </c>
      <c r="M52" s="129">
        <v>50</v>
      </c>
    </row>
    <row r="53" spans="1:13" ht="10.5" customHeight="1" x14ac:dyDescent="0.2">
      <c r="A53" s="28" t="s">
        <v>38</v>
      </c>
      <c r="B53" s="29">
        <v>170</v>
      </c>
      <c r="C53" s="29">
        <v>107</v>
      </c>
      <c r="D53" s="29">
        <v>171</v>
      </c>
      <c r="E53" s="29">
        <v>133</v>
      </c>
      <c r="F53" s="29">
        <v>89</v>
      </c>
      <c r="G53" s="129">
        <v>211</v>
      </c>
      <c r="H53" s="129">
        <v>461</v>
      </c>
      <c r="I53" s="137">
        <f>(G53-H53)/H53</f>
        <v>-0.54229934924078094</v>
      </c>
      <c r="J53" s="29">
        <v>302</v>
      </c>
      <c r="K53" s="29">
        <v>285</v>
      </c>
      <c r="L53" s="29">
        <v>320</v>
      </c>
      <c r="M53" s="129">
        <v>339</v>
      </c>
    </row>
    <row r="54" spans="1:13" ht="11.25" customHeight="1" x14ac:dyDescent="0.2">
      <c r="A54" s="28"/>
      <c r="B54" s="29"/>
      <c r="C54" s="29"/>
      <c r="D54" s="29"/>
      <c r="E54" s="29"/>
      <c r="F54" s="29"/>
      <c r="G54" s="129"/>
      <c r="H54" s="129"/>
      <c r="I54" s="137"/>
      <c r="J54" s="29"/>
      <c r="K54" s="29"/>
      <c r="L54" s="29"/>
      <c r="M54" s="129"/>
    </row>
    <row r="55" spans="1:13" ht="10.5" customHeight="1" x14ac:dyDescent="0.2">
      <c r="A55" s="28" t="s">
        <v>39</v>
      </c>
      <c r="B55" s="29">
        <v>19</v>
      </c>
      <c r="C55" s="29">
        <v>21</v>
      </c>
      <c r="D55" s="29">
        <v>12</v>
      </c>
      <c r="E55" s="29">
        <v>9</v>
      </c>
      <c r="F55" s="29">
        <v>13</v>
      </c>
      <c r="G55" s="129">
        <v>10</v>
      </c>
      <c r="H55" s="129">
        <v>45</v>
      </c>
      <c r="I55" s="137">
        <f>(G55-H55)/H55</f>
        <v>-0.77777777777777779</v>
      </c>
      <c r="J55" s="29">
        <v>43</v>
      </c>
      <c r="K55" s="29">
        <v>36</v>
      </c>
      <c r="L55" s="29">
        <v>45</v>
      </c>
      <c r="M55" s="129">
        <v>22</v>
      </c>
    </row>
    <row r="56" spans="1:13" ht="9.75" customHeight="1" x14ac:dyDescent="0.2">
      <c r="A56" s="28"/>
      <c r="B56" s="29"/>
      <c r="C56" s="29"/>
      <c r="D56" s="29"/>
      <c r="E56" s="29"/>
      <c r="F56" s="29"/>
      <c r="G56" s="129"/>
      <c r="H56" s="129"/>
      <c r="I56" s="137"/>
      <c r="J56" s="29"/>
      <c r="K56" s="29"/>
      <c r="L56" s="29"/>
      <c r="M56" s="129"/>
    </row>
    <row r="57" spans="1:13" ht="9.75" customHeight="1" x14ac:dyDescent="0.2">
      <c r="A57" s="28" t="s">
        <v>87</v>
      </c>
      <c r="B57" s="29">
        <v>28</v>
      </c>
      <c r="C57" s="29">
        <v>26</v>
      </c>
      <c r="D57" s="29">
        <v>16</v>
      </c>
      <c r="E57" s="29">
        <v>16</v>
      </c>
      <c r="F57" s="29">
        <v>15</v>
      </c>
      <c r="G57" s="129">
        <v>15</v>
      </c>
      <c r="H57" s="129">
        <v>42</v>
      </c>
      <c r="I57" s="137">
        <f t="shared" ref="I57:I64" si="16">(G57-H57)/H57</f>
        <v>-0.6428571428571429</v>
      </c>
      <c r="J57" s="29">
        <v>41</v>
      </c>
      <c r="K57" s="29">
        <v>40</v>
      </c>
      <c r="L57" s="29">
        <v>42</v>
      </c>
      <c r="M57" s="129">
        <v>31</v>
      </c>
    </row>
    <row r="58" spans="1:13" ht="9.75" customHeight="1" x14ac:dyDescent="0.2">
      <c r="A58" s="28" t="s">
        <v>67</v>
      </c>
      <c r="B58" s="29">
        <v>23</v>
      </c>
      <c r="C58" s="29">
        <v>16</v>
      </c>
      <c r="D58" s="29">
        <v>10</v>
      </c>
      <c r="E58" s="29">
        <v>9</v>
      </c>
      <c r="F58" s="29">
        <v>15</v>
      </c>
      <c r="G58" s="129">
        <v>13</v>
      </c>
      <c r="H58" s="129">
        <v>48</v>
      </c>
      <c r="I58" s="137">
        <f t="shared" si="16"/>
        <v>-0.72916666666666663</v>
      </c>
      <c r="J58" s="29">
        <v>47</v>
      </c>
      <c r="K58" s="29">
        <v>53</v>
      </c>
      <c r="L58" s="29">
        <v>48</v>
      </c>
      <c r="M58" s="129">
        <v>25</v>
      </c>
    </row>
    <row r="59" spans="1:13" ht="10.5" customHeight="1" x14ac:dyDescent="0.2">
      <c r="A59" s="28"/>
      <c r="B59" s="29"/>
      <c r="C59" s="29"/>
      <c r="D59" s="29"/>
      <c r="E59" s="29"/>
      <c r="F59" s="29"/>
      <c r="G59" s="129"/>
      <c r="H59" s="129"/>
      <c r="I59" s="137"/>
      <c r="J59" s="29"/>
      <c r="K59" s="29"/>
      <c r="L59" s="29"/>
      <c r="M59" s="129"/>
    </row>
    <row r="60" spans="1:13" ht="10.5" customHeight="1" x14ac:dyDescent="0.2">
      <c r="A60" s="28" t="s">
        <v>69</v>
      </c>
      <c r="B60" s="29">
        <v>35</v>
      </c>
      <c r="C60" s="29">
        <v>40</v>
      </c>
      <c r="D60" s="29">
        <v>26</v>
      </c>
      <c r="E60" s="29">
        <v>23</v>
      </c>
      <c r="F60" s="29">
        <v>24</v>
      </c>
      <c r="G60" s="129">
        <v>19</v>
      </c>
      <c r="H60" s="129">
        <v>85</v>
      </c>
      <c r="I60" s="137">
        <f t="shared" si="16"/>
        <v>-0.77647058823529413</v>
      </c>
      <c r="J60" s="29">
        <v>72</v>
      </c>
      <c r="K60" s="29">
        <v>76</v>
      </c>
      <c r="L60" s="29">
        <v>85</v>
      </c>
      <c r="M60" s="129">
        <v>51</v>
      </c>
    </row>
    <row r="61" spans="1:13" ht="10.5" customHeight="1" x14ac:dyDescent="0.2">
      <c r="A61" s="28"/>
      <c r="B61" s="29"/>
      <c r="C61" s="29"/>
      <c r="D61" s="29"/>
      <c r="E61" s="29"/>
      <c r="F61" s="29"/>
      <c r="G61" s="129"/>
      <c r="H61" s="129"/>
      <c r="I61" s="154"/>
      <c r="J61" s="29"/>
      <c r="K61" s="29"/>
      <c r="L61" s="29"/>
      <c r="M61" s="129"/>
    </row>
    <row r="62" spans="1:13" ht="10.5" customHeight="1" x14ac:dyDescent="0.2">
      <c r="A62" s="28" t="s">
        <v>70</v>
      </c>
      <c r="B62" s="29">
        <v>16</v>
      </c>
      <c r="C62" s="29">
        <v>16</v>
      </c>
      <c r="D62" s="29">
        <v>6</v>
      </c>
      <c r="E62" s="29">
        <v>5</v>
      </c>
      <c r="F62" s="29">
        <v>14</v>
      </c>
      <c r="G62" s="129">
        <v>11</v>
      </c>
      <c r="H62" s="129">
        <v>28</v>
      </c>
      <c r="I62" s="137">
        <f t="shared" si="16"/>
        <v>-0.6071428571428571</v>
      </c>
      <c r="J62" s="29">
        <v>40</v>
      </c>
      <c r="K62" s="29">
        <v>40</v>
      </c>
      <c r="L62" s="29">
        <v>41</v>
      </c>
      <c r="M62" s="129">
        <v>15</v>
      </c>
    </row>
    <row r="63" spans="1:13" ht="10.5" customHeight="1" x14ac:dyDescent="0.2">
      <c r="A63" s="28" t="s">
        <v>40</v>
      </c>
      <c r="B63" s="29">
        <v>134</v>
      </c>
      <c r="C63" s="29">
        <v>131</v>
      </c>
      <c r="D63" s="29">
        <v>76</v>
      </c>
      <c r="E63" s="29">
        <v>69</v>
      </c>
      <c r="F63" s="29">
        <v>58</v>
      </c>
      <c r="G63" s="129">
        <v>71</v>
      </c>
      <c r="H63" s="129">
        <v>261</v>
      </c>
      <c r="I63" s="137">
        <f t="shared" si="16"/>
        <v>-0.72796934865900387</v>
      </c>
      <c r="J63" s="29">
        <v>250</v>
      </c>
      <c r="K63" s="29">
        <v>246</v>
      </c>
      <c r="L63" s="29">
        <v>258</v>
      </c>
      <c r="M63" s="129">
        <v>182</v>
      </c>
    </row>
    <row r="64" spans="1:13" ht="10.5" customHeight="1" x14ac:dyDescent="0.2">
      <c r="A64" s="28" t="s">
        <v>49</v>
      </c>
      <c r="B64" s="29">
        <v>69</v>
      </c>
      <c r="C64" s="29">
        <v>84</v>
      </c>
      <c r="D64" s="29">
        <v>55</v>
      </c>
      <c r="E64" s="29">
        <v>55</v>
      </c>
      <c r="F64" s="29">
        <v>50</v>
      </c>
      <c r="G64" s="129">
        <v>62</v>
      </c>
      <c r="H64" s="129">
        <v>174</v>
      </c>
      <c r="I64" s="137">
        <f t="shared" si="16"/>
        <v>-0.64367816091954022</v>
      </c>
      <c r="J64" s="29">
        <v>172</v>
      </c>
      <c r="K64" s="29">
        <v>162</v>
      </c>
      <c r="L64" s="29">
        <v>171</v>
      </c>
      <c r="M64" s="129">
        <v>105</v>
      </c>
    </row>
    <row r="65" spans="1:13" x14ac:dyDescent="0.2">
      <c r="A65" s="28" t="s">
        <v>101</v>
      </c>
      <c r="B65" s="29">
        <v>69</v>
      </c>
      <c r="C65" s="29">
        <v>77</v>
      </c>
      <c r="D65" s="29">
        <v>0</v>
      </c>
      <c r="E65" s="29">
        <v>0</v>
      </c>
      <c r="F65" s="29">
        <v>0</v>
      </c>
      <c r="G65" s="129">
        <v>10</v>
      </c>
      <c r="H65" s="129">
        <v>151</v>
      </c>
      <c r="I65" s="137">
        <f>(G65-H65)/H65</f>
        <v>-0.93377483443708609</v>
      </c>
      <c r="J65" s="29">
        <v>156</v>
      </c>
      <c r="K65" s="29">
        <v>154</v>
      </c>
      <c r="L65" s="29">
        <v>178</v>
      </c>
      <c r="M65" s="129">
        <v>97</v>
      </c>
    </row>
    <row r="66" spans="1:13" ht="12" customHeight="1" x14ac:dyDescent="0.2">
      <c r="A66" s="28" t="s">
        <v>89</v>
      </c>
      <c r="B66" s="29">
        <v>102</v>
      </c>
      <c r="C66" s="29">
        <v>99</v>
      </c>
      <c r="D66" s="29">
        <v>90</v>
      </c>
      <c r="E66" s="29">
        <v>73</v>
      </c>
      <c r="F66" s="29">
        <v>61</v>
      </c>
      <c r="G66" s="129">
        <v>50</v>
      </c>
      <c r="H66" s="129">
        <v>239</v>
      </c>
      <c r="I66" s="137">
        <f>(G66-H66)/H66</f>
        <v>-0.79079497907949792</v>
      </c>
      <c r="J66" s="29">
        <v>211</v>
      </c>
      <c r="K66" s="29">
        <v>208</v>
      </c>
      <c r="L66" s="29">
        <v>242</v>
      </c>
      <c r="M66" s="129">
        <v>144</v>
      </c>
    </row>
    <row r="67" spans="1:13" ht="12" customHeight="1" x14ac:dyDescent="0.2">
      <c r="A67" s="28"/>
      <c r="B67" s="91"/>
      <c r="C67" s="91"/>
      <c r="D67" s="91"/>
      <c r="E67" s="91"/>
      <c r="F67" s="91"/>
      <c r="G67" s="130"/>
      <c r="H67" s="130"/>
      <c r="I67" s="137"/>
      <c r="J67" s="91"/>
      <c r="K67" s="91"/>
      <c r="L67" s="91"/>
      <c r="M67" s="130"/>
    </row>
    <row r="68" spans="1:13" ht="12" customHeight="1" x14ac:dyDescent="0.2">
      <c r="A68" s="28" t="s">
        <v>102</v>
      </c>
      <c r="B68" s="91">
        <v>27</v>
      </c>
      <c r="C68" s="91">
        <v>24</v>
      </c>
      <c r="D68" s="91">
        <v>15</v>
      </c>
      <c r="E68" s="91">
        <v>14</v>
      </c>
      <c r="F68" s="91">
        <v>13</v>
      </c>
      <c r="G68" s="130">
        <v>14</v>
      </c>
      <c r="H68" s="130">
        <v>60</v>
      </c>
      <c r="I68" s="137"/>
      <c r="J68" s="91"/>
      <c r="K68" s="91"/>
      <c r="L68" s="91"/>
      <c r="M68" s="130">
        <v>36</v>
      </c>
    </row>
    <row r="69" spans="1:13" ht="9.75" customHeight="1" x14ac:dyDescent="0.2">
      <c r="A69" s="28" t="s">
        <v>41</v>
      </c>
      <c r="B69" s="29"/>
      <c r="C69" s="29"/>
      <c r="D69" s="29"/>
      <c r="E69" s="29"/>
      <c r="F69" s="29"/>
      <c r="G69" s="129"/>
      <c r="H69" s="129"/>
      <c r="I69" s="137"/>
      <c r="J69" s="29">
        <v>1</v>
      </c>
      <c r="K69" s="29">
        <v>0</v>
      </c>
      <c r="L69" s="29"/>
      <c r="M69" s="129"/>
    </row>
    <row r="70" spans="1:13" ht="9.75" customHeight="1" x14ac:dyDescent="0.2">
      <c r="A70" s="28" t="s">
        <v>96</v>
      </c>
      <c r="B70" s="29"/>
      <c r="C70" s="29"/>
      <c r="D70" s="29"/>
      <c r="E70" s="29"/>
      <c r="F70" s="29"/>
      <c r="G70" s="129"/>
      <c r="H70" s="129"/>
      <c r="I70" s="137"/>
      <c r="J70" s="29"/>
      <c r="K70" s="29">
        <v>27</v>
      </c>
      <c r="L70" s="29">
        <v>33</v>
      </c>
      <c r="M70" s="129"/>
    </row>
    <row r="71" spans="1:13" ht="10.5" customHeight="1" x14ac:dyDescent="0.2">
      <c r="A71" s="28" t="s">
        <v>88</v>
      </c>
      <c r="B71" s="29">
        <v>145</v>
      </c>
      <c r="C71" s="29">
        <v>134</v>
      </c>
      <c r="D71" s="29">
        <v>83</v>
      </c>
      <c r="E71" s="29">
        <v>78</v>
      </c>
      <c r="F71" s="29">
        <v>72</v>
      </c>
      <c r="G71" s="129">
        <v>76</v>
      </c>
      <c r="H71" s="129">
        <v>272</v>
      </c>
      <c r="I71" s="137">
        <f>(G71-H71)/H71</f>
        <v>-0.72058823529411764</v>
      </c>
      <c r="J71" s="29">
        <v>306</v>
      </c>
      <c r="K71" s="29">
        <v>305</v>
      </c>
      <c r="L71" s="29">
        <v>309</v>
      </c>
      <c r="M71" s="129">
        <v>205</v>
      </c>
    </row>
    <row r="72" spans="1:13" ht="11.25" customHeight="1" x14ac:dyDescent="0.2">
      <c r="A72" s="28" t="s">
        <v>43</v>
      </c>
      <c r="B72" s="29"/>
      <c r="C72" s="29"/>
      <c r="D72" s="29"/>
      <c r="E72" s="29"/>
      <c r="F72" s="29"/>
      <c r="G72" s="129"/>
      <c r="H72" s="177"/>
      <c r="I72" s="137"/>
      <c r="J72" s="29">
        <v>492</v>
      </c>
      <c r="K72" s="29">
        <v>491</v>
      </c>
      <c r="L72" s="29">
        <v>480</v>
      </c>
      <c r="M72" s="129"/>
    </row>
    <row r="73" spans="1:13" ht="11.25" customHeight="1" x14ac:dyDescent="0.2">
      <c r="A73" s="28" t="s">
        <v>97</v>
      </c>
      <c r="B73" s="29"/>
      <c r="C73" s="29"/>
      <c r="D73" s="29"/>
      <c r="E73" s="29"/>
      <c r="F73" s="29"/>
      <c r="G73" s="129"/>
      <c r="H73" s="177"/>
      <c r="I73" s="137"/>
      <c r="J73" s="29">
        <v>85</v>
      </c>
      <c r="K73" s="29">
        <v>59</v>
      </c>
      <c r="L73" s="29">
        <v>63</v>
      </c>
      <c r="M73" s="129"/>
    </row>
    <row r="74" spans="1:13" ht="10.5" customHeight="1" x14ac:dyDescent="0.2">
      <c r="A74" s="28" t="s">
        <v>42</v>
      </c>
      <c r="B74" s="29">
        <v>172</v>
      </c>
      <c r="C74" s="29">
        <v>147</v>
      </c>
      <c r="D74" s="29">
        <v>77</v>
      </c>
      <c r="E74" s="29">
        <v>69</v>
      </c>
      <c r="F74" s="29">
        <v>61</v>
      </c>
      <c r="G74" s="129">
        <v>59</v>
      </c>
      <c r="H74" s="177">
        <v>327</v>
      </c>
      <c r="I74" s="137">
        <f>(G74-H74)/H74</f>
        <v>-0.81957186544342508</v>
      </c>
      <c r="J74" s="29">
        <v>331</v>
      </c>
      <c r="K74" s="29">
        <v>330</v>
      </c>
      <c r="L74" s="29">
        <v>334</v>
      </c>
      <c r="M74" s="129">
        <v>243</v>
      </c>
    </row>
    <row r="75" spans="1:13" ht="10.5" customHeight="1" thickBot="1" x14ac:dyDescent="0.25">
      <c r="A75" s="24" t="s">
        <v>100</v>
      </c>
      <c r="B75" s="173">
        <v>0</v>
      </c>
      <c r="C75" s="173">
        <v>0</v>
      </c>
      <c r="D75" s="173">
        <v>0</v>
      </c>
      <c r="E75" s="173">
        <v>0</v>
      </c>
      <c r="F75" s="173">
        <v>0</v>
      </c>
      <c r="G75" s="171">
        <v>0</v>
      </c>
      <c r="H75" s="178">
        <v>114</v>
      </c>
      <c r="I75" s="190">
        <f>(G75-H75)/H75</f>
        <v>-1</v>
      </c>
      <c r="J75" s="173">
        <v>0</v>
      </c>
      <c r="K75" s="173">
        <v>88</v>
      </c>
      <c r="L75" s="173">
        <v>112</v>
      </c>
      <c r="M75" s="171">
        <v>0</v>
      </c>
    </row>
    <row r="76" spans="1:13" x14ac:dyDescent="0.2">
      <c r="B76" s="23"/>
    </row>
    <row r="77" spans="1:13" x14ac:dyDescent="0.2">
      <c r="B77" s="23"/>
    </row>
  </sheetData>
  <mergeCells count="2">
    <mergeCell ref="H2:I2"/>
    <mergeCell ref="B1:G1"/>
  </mergeCells>
  <phoneticPr fontId="17" type="noConversion"/>
  <pageMargins left="0.83" right="0.41" top="0.25" bottom="0.2" header="0.25" footer="0.2"/>
  <pageSetup orientation="portrait" horizontalDpi="300" verticalDpi="300" r:id="rId1"/>
  <headerFooter alignWithMargins="0"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zoomScale="115" zoomScaleNormal="100" workbookViewId="0">
      <selection activeCell="T22" sqref="T22"/>
    </sheetView>
  </sheetViews>
  <sheetFormatPr defaultColWidth="9.125" defaultRowHeight="12" x14ac:dyDescent="0.25"/>
  <cols>
    <col min="1" max="1" width="28.125" style="33" customWidth="1"/>
    <col min="2" max="2" width="8.125" style="33" customWidth="1"/>
    <col min="3" max="3" width="8" style="33" customWidth="1"/>
    <col min="4" max="4" width="7.25" style="33" customWidth="1"/>
    <col min="5" max="5" width="7.75" style="33" customWidth="1"/>
    <col min="6" max="8" width="6.25" style="33" customWidth="1"/>
    <col min="9" max="9" width="6.75" style="33" bestFit="1" customWidth="1"/>
    <col min="10" max="10" width="6.875" style="33" customWidth="1"/>
    <col min="11" max="11" width="5.875" style="33" customWidth="1"/>
    <col min="12" max="12" width="6.25" style="33" customWidth="1"/>
    <col min="13" max="13" width="6.875" style="33" customWidth="1"/>
    <col min="14" max="16384" width="9.125" style="33"/>
  </cols>
  <sheetData>
    <row r="1" spans="1:13" ht="12.6" thickBot="1" x14ac:dyDescent="0.3">
      <c r="A1" s="32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x14ac:dyDescent="0.25">
      <c r="A2" s="65"/>
      <c r="B2" s="201" t="s">
        <v>113</v>
      </c>
      <c r="C2" s="202"/>
      <c r="D2" s="202"/>
      <c r="E2" s="202"/>
      <c r="F2" s="202"/>
      <c r="G2" s="203"/>
      <c r="H2" s="66"/>
      <c r="I2" s="67"/>
      <c r="J2" s="207" t="s">
        <v>65</v>
      </c>
      <c r="K2" s="208"/>
      <c r="L2" s="208"/>
      <c r="M2" s="209"/>
    </row>
    <row r="3" spans="1:13" x14ac:dyDescent="0.25">
      <c r="A3" s="68"/>
      <c r="B3" s="69" t="s">
        <v>105</v>
      </c>
      <c r="C3" s="69" t="s">
        <v>106</v>
      </c>
      <c r="D3" s="69" t="s">
        <v>107</v>
      </c>
      <c r="E3" s="69" t="s">
        <v>108</v>
      </c>
      <c r="F3" s="69" t="s">
        <v>112</v>
      </c>
      <c r="G3" s="92" t="s">
        <v>116</v>
      </c>
      <c r="H3" s="161" t="s">
        <v>118</v>
      </c>
      <c r="I3" s="70"/>
      <c r="J3" s="193">
        <v>2017</v>
      </c>
      <c r="K3" s="135">
        <v>2018</v>
      </c>
      <c r="L3" s="135">
        <v>2019</v>
      </c>
      <c r="M3" s="134">
        <v>2020</v>
      </c>
    </row>
    <row r="4" spans="1:13" x14ac:dyDescent="0.25">
      <c r="A4" s="72" t="s">
        <v>79</v>
      </c>
      <c r="B4" s="73">
        <f t="shared" ref="B4:H4" si="0">(B6+B9+B14)</f>
        <v>1852</v>
      </c>
      <c r="C4" s="73">
        <f t="shared" si="0"/>
        <v>1769</v>
      </c>
      <c r="D4" s="73">
        <f t="shared" si="0"/>
        <v>1358</v>
      </c>
      <c r="E4" s="93">
        <f t="shared" si="0"/>
        <v>1321</v>
      </c>
      <c r="F4" s="93">
        <f t="shared" si="0"/>
        <v>1398</v>
      </c>
      <c r="G4" s="74">
        <f t="shared" si="0"/>
        <v>1419</v>
      </c>
      <c r="H4" s="73">
        <f t="shared" si="0"/>
        <v>2149</v>
      </c>
      <c r="I4" s="75">
        <f>(G4-H4)/H4</f>
        <v>-0.3396928804094928</v>
      </c>
      <c r="J4" s="194">
        <f>(J6+J9+J14)</f>
        <v>2627</v>
      </c>
      <c r="K4" s="73">
        <f>(K6+K9+K14)</f>
        <v>2600</v>
      </c>
      <c r="L4" s="93">
        <f>(L6+L9+L14)</f>
        <v>2359</v>
      </c>
      <c r="M4" s="74">
        <f>(M6+M9+M14)</f>
        <v>2046</v>
      </c>
    </row>
    <row r="5" spans="1:13" x14ac:dyDescent="0.25">
      <c r="A5" s="76"/>
      <c r="B5" s="40"/>
      <c r="C5" s="40"/>
      <c r="D5" s="40"/>
      <c r="E5" s="42"/>
      <c r="F5" s="42"/>
      <c r="G5" s="43"/>
      <c r="H5" s="40"/>
      <c r="I5" s="43"/>
      <c r="J5" s="76"/>
      <c r="K5" s="40"/>
      <c r="L5" s="42"/>
      <c r="M5" s="132"/>
    </row>
    <row r="6" spans="1:13" x14ac:dyDescent="0.25">
      <c r="A6" s="77" t="s">
        <v>11</v>
      </c>
      <c r="B6" s="42">
        <f t="shared" ref="B6:G6" si="1">SUM(B7:B8)</f>
        <v>1438</v>
      </c>
      <c r="C6" s="42">
        <f t="shared" si="1"/>
        <v>1355</v>
      </c>
      <c r="D6" s="42">
        <f t="shared" si="1"/>
        <v>1047</v>
      </c>
      <c r="E6" s="42">
        <f t="shared" si="1"/>
        <v>1011</v>
      </c>
      <c r="F6" s="42">
        <f t="shared" si="1"/>
        <v>1082</v>
      </c>
      <c r="G6" s="43">
        <f t="shared" si="1"/>
        <v>1136</v>
      </c>
      <c r="H6" s="76">
        <f>SUM(H7:H7)</f>
        <v>1586</v>
      </c>
      <c r="I6" s="41">
        <f>(G6-H6)/H6</f>
        <v>-0.28373266078184112</v>
      </c>
      <c r="J6" s="76">
        <f>SUM(J7:J7)</f>
        <v>1275</v>
      </c>
      <c r="K6" s="42">
        <f>SUM(K7:K7)</f>
        <v>1274</v>
      </c>
      <c r="L6" s="42">
        <f>SUM(L7:L7)</f>
        <v>1188</v>
      </c>
      <c r="M6" s="43">
        <f>SUM(M7:M8)</f>
        <v>1579</v>
      </c>
    </row>
    <row r="7" spans="1:13" x14ac:dyDescent="0.25">
      <c r="A7" s="76" t="s">
        <v>13</v>
      </c>
      <c r="B7" s="42">
        <v>1438</v>
      </c>
      <c r="C7" s="42">
        <v>1355</v>
      </c>
      <c r="D7" s="42">
        <v>1047</v>
      </c>
      <c r="E7" s="42">
        <v>1011</v>
      </c>
      <c r="F7" s="42">
        <v>1082</v>
      </c>
      <c r="G7" s="43">
        <v>1136</v>
      </c>
      <c r="H7" s="76">
        <v>1586</v>
      </c>
      <c r="I7" s="41">
        <f t="shared" ref="I7:I15" si="2">(G7-H7)/H7</f>
        <v>-0.28373266078184112</v>
      </c>
      <c r="J7" s="76">
        <v>1275</v>
      </c>
      <c r="K7" s="42">
        <v>1274</v>
      </c>
      <c r="L7" s="42">
        <v>1188</v>
      </c>
      <c r="M7" s="43">
        <v>1579</v>
      </c>
    </row>
    <row r="8" spans="1:13" x14ac:dyDescent="0.25">
      <c r="A8" s="76"/>
      <c r="B8" s="42"/>
      <c r="C8" s="42"/>
      <c r="D8" s="42"/>
      <c r="E8" s="42"/>
      <c r="F8" s="42"/>
      <c r="G8" s="43"/>
      <c r="H8" s="76"/>
      <c r="I8" s="41"/>
      <c r="J8" s="76"/>
      <c r="K8" s="42"/>
      <c r="L8" s="42"/>
      <c r="M8" s="43"/>
    </row>
    <row r="9" spans="1:13" x14ac:dyDescent="0.25">
      <c r="A9" s="77" t="s">
        <v>12</v>
      </c>
      <c r="B9" s="42"/>
      <c r="C9" s="42"/>
      <c r="D9" s="42"/>
      <c r="E9" s="42"/>
      <c r="F9" s="42"/>
      <c r="G9" s="43"/>
      <c r="H9" s="76"/>
      <c r="I9" s="41"/>
      <c r="J9" s="76">
        <f>SUM(J10:J12)</f>
        <v>665</v>
      </c>
      <c r="K9" s="42">
        <f>SUM(K10:K12)</f>
        <v>654</v>
      </c>
      <c r="L9" s="42">
        <f>SUM(L10:L12)</f>
        <v>600</v>
      </c>
      <c r="M9" s="195"/>
    </row>
    <row r="10" spans="1:13" x14ac:dyDescent="0.25">
      <c r="A10" s="76" t="s">
        <v>13</v>
      </c>
      <c r="B10" s="42"/>
      <c r="C10" s="42"/>
      <c r="D10" s="42"/>
      <c r="E10" s="42"/>
      <c r="F10" s="42"/>
      <c r="G10" s="43"/>
      <c r="H10" s="76"/>
      <c r="I10" s="41"/>
      <c r="J10" s="76">
        <v>404</v>
      </c>
      <c r="K10" s="42">
        <v>391</v>
      </c>
      <c r="L10" s="42">
        <v>354</v>
      </c>
      <c r="M10" s="43"/>
    </row>
    <row r="11" spans="1:13" x14ac:dyDescent="0.25">
      <c r="A11" s="76"/>
      <c r="B11" s="42"/>
      <c r="C11" s="42"/>
      <c r="D11" s="42"/>
      <c r="E11" s="42"/>
      <c r="F11" s="42"/>
      <c r="G11" s="43"/>
      <c r="H11" s="76"/>
      <c r="I11" s="155"/>
      <c r="J11" s="76"/>
      <c r="K11" s="42"/>
      <c r="L11" s="42"/>
      <c r="M11" s="43"/>
    </row>
    <row r="12" spans="1:13" x14ac:dyDescent="0.25">
      <c r="A12" s="76" t="s">
        <v>14</v>
      </c>
      <c r="B12" s="42"/>
      <c r="C12" s="42"/>
      <c r="D12" s="42"/>
      <c r="E12" s="42"/>
      <c r="F12" s="42"/>
      <c r="G12" s="43"/>
      <c r="H12" s="76"/>
      <c r="I12" s="41"/>
      <c r="J12" s="76">
        <v>261</v>
      </c>
      <c r="K12" s="42">
        <v>263</v>
      </c>
      <c r="L12" s="42">
        <v>246</v>
      </c>
      <c r="M12" s="43"/>
    </row>
    <row r="13" spans="1:13" x14ac:dyDescent="0.25">
      <c r="A13" s="76"/>
      <c r="B13" s="42"/>
      <c r="C13" s="42"/>
      <c r="D13" s="42"/>
      <c r="E13" s="42"/>
      <c r="F13" s="42"/>
      <c r="G13" s="43"/>
      <c r="H13" s="76"/>
      <c r="I13" s="41"/>
      <c r="J13" s="76"/>
      <c r="K13" s="42"/>
      <c r="L13" s="42"/>
      <c r="M13" s="43"/>
    </row>
    <row r="14" spans="1:13" x14ac:dyDescent="0.25">
      <c r="A14" s="77" t="s">
        <v>15</v>
      </c>
      <c r="B14" s="42">
        <f t="shared" ref="B14:H14" si="3">SUM(B15:B16)</f>
        <v>414</v>
      </c>
      <c r="C14" s="42">
        <f t="shared" si="3"/>
        <v>414</v>
      </c>
      <c r="D14" s="42">
        <f t="shared" si="3"/>
        <v>311</v>
      </c>
      <c r="E14" s="42">
        <f t="shared" si="3"/>
        <v>310</v>
      </c>
      <c r="F14" s="42">
        <f t="shared" si="3"/>
        <v>316</v>
      </c>
      <c r="G14" s="43">
        <f t="shared" si="3"/>
        <v>283</v>
      </c>
      <c r="H14" s="76">
        <f t="shared" si="3"/>
        <v>563</v>
      </c>
      <c r="I14" s="41">
        <f t="shared" si="2"/>
        <v>-0.49733570159857904</v>
      </c>
      <c r="J14" s="76">
        <f>SUM(J15:J16)</f>
        <v>687</v>
      </c>
      <c r="K14" s="42">
        <f>SUM(K15:K16)</f>
        <v>672</v>
      </c>
      <c r="L14" s="42">
        <f>SUM(L15:L16)</f>
        <v>571</v>
      </c>
      <c r="M14" s="43">
        <f>SUM(M15:M16)</f>
        <v>467</v>
      </c>
    </row>
    <row r="15" spans="1:13" x14ac:dyDescent="0.25">
      <c r="A15" s="76" t="s">
        <v>13</v>
      </c>
      <c r="B15" s="42">
        <v>414</v>
      </c>
      <c r="C15" s="42">
        <v>414</v>
      </c>
      <c r="D15" s="42">
        <v>311</v>
      </c>
      <c r="E15" s="42">
        <v>310</v>
      </c>
      <c r="F15" s="42">
        <v>316</v>
      </c>
      <c r="G15" s="43">
        <v>283</v>
      </c>
      <c r="H15" s="76">
        <v>563</v>
      </c>
      <c r="I15" s="41">
        <f t="shared" si="2"/>
        <v>-0.49733570159857904</v>
      </c>
      <c r="J15" s="76">
        <v>687</v>
      </c>
      <c r="K15" s="42">
        <v>672</v>
      </c>
      <c r="L15" s="42">
        <v>571</v>
      </c>
      <c r="M15" s="43">
        <v>467</v>
      </c>
    </row>
    <row r="16" spans="1:13" ht="12.6" thickBot="1" x14ac:dyDescent="0.3">
      <c r="A16" s="142"/>
      <c r="B16" s="143"/>
      <c r="C16" s="143"/>
      <c r="D16" s="143"/>
      <c r="E16" s="143"/>
      <c r="F16" s="143"/>
      <c r="G16" s="144"/>
      <c r="H16" s="142"/>
      <c r="I16" s="145"/>
      <c r="J16" s="142"/>
      <c r="K16" s="143"/>
      <c r="L16" s="143"/>
      <c r="M16" s="144"/>
    </row>
    <row r="17" spans="1:14" ht="12.6" thickTop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4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4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4" x14ac:dyDescent="0.25">
      <c r="A20" s="54"/>
      <c r="B20" s="54"/>
      <c r="C20" s="54"/>
      <c r="D20" s="54"/>
      <c r="E20" s="54"/>
      <c r="F20" s="54"/>
      <c r="G20" s="78"/>
      <c r="H20" s="54"/>
      <c r="I20" s="54"/>
      <c r="J20" s="54"/>
      <c r="K20" s="79"/>
      <c r="L20" s="54"/>
    </row>
    <row r="21" spans="1:14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4" ht="12.6" thickBot="1" x14ac:dyDescent="0.3">
      <c r="A22" s="32" t="s">
        <v>83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4" x14ac:dyDescent="0.25">
      <c r="A23" s="65"/>
      <c r="B23" s="204" t="s">
        <v>113</v>
      </c>
      <c r="C23" s="205"/>
      <c r="D23" s="205"/>
      <c r="E23" s="205"/>
      <c r="F23" s="205"/>
      <c r="G23" s="206"/>
      <c r="H23" s="213"/>
      <c r="I23" s="206"/>
      <c r="J23" s="210" t="s">
        <v>66</v>
      </c>
      <c r="K23" s="211"/>
      <c r="L23" s="211"/>
      <c r="M23" s="212"/>
    </row>
    <row r="24" spans="1:14" x14ac:dyDescent="0.25">
      <c r="A24" s="68"/>
      <c r="B24" s="69" t="s">
        <v>105</v>
      </c>
      <c r="C24" s="69" t="s">
        <v>106</v>
      </c>
      <c r="D24" s="69" t="s">
        <v>107</v>
      </c>
      <c r="E24" s="69" t="s">
        <v>108</v>
      </c>
      <c r="F24" s="69" t="s">
        <v>112</v>
      </c>
      <c r="G24" s="71" t="s">
        <v>116</v>
      </c>
      <c r="H24" s="161" t="s">
        <v>118</v>
      </c>
      <c r="I24" s="80"/>
      <c r="J24" s="185">
        <v>2017</v>
      </c>
      <c r="K24" s="184">
        <v>2018</v>
      </c>
      <c r="L24" s="69">
        <v>2019</v>
      </c>
      <c r="M24" s="92">
        <v>2020</v>
      </c>
    </row>
    <row r="25" spans="1:14" x14ac:dyDescent="0.25">
      <c r="A25" s="76"/>
      <c r="B25" s="40"/>
      <c r="C25" s="81"/>
      <c r="D25" s="167"/>
      <c r="E25" s="167"/>
      <c r="F25" s="167"/>
      <c r="G25" s="165"/>
      <c r="H25" s="179"/>
      <c r="I25" s="165"/>
      <c r="J25" s="179"/>
      <c r="K25" s="77"/>
      <c r="L25" s="192"/>
      <c r="M25" s="165"/>
    </row>
    <row r="26" spans="1:14" x14ac:dyDescent="0.25">
      <c r="A26" s="77" t="s">
        <v>95</v>
      </c>
      <c r="B26" s="81">
        <f>SUM(B28:B33)</f>
        <v>15681</v>
      </c>
      <c r="C26" s="81">
        <f t="shared" ref="C26:M26" si="4">SUM(C28:C33)</f>
        <v>15435</v>
      </c>
      <c r="D26" s="167">
        <f t="shared" si="4"/>
        <v>12995</v>
      </c>
      <c r="E26" s="167">
        <f t="shared" si="4"/>
        <v>12821</v>
      </c>
      <c r="F26" s="167">
        <f t="shared" si="4"/>
        <v>12743</v>
      </c>
      <c r="G26" s="166">
        <f t="shared" si="4"/>
        <v>12632</v>
      </c>
      <c r="H26" s="180">
        <f t="shared" si="4"/>
        <v>18282</v>
      </c>
      <c r="I26" s="82">
        <f>(G26-H26)/H26</f>
        <v>-0.30904715020238488</v>
      </c>
      <c r="J26" s="180">
        <f t="shared" si="4"/>
        <v>19573</v>
      </c>
      <c r="K26" s="77">
        <f t="shared" si="4"/>
        <v>19626</v>
      </c>
      <c r="L26" s="167">
        <f t="shared" si="4"/>
        <v>19052</v>
      </c>
      <c r="M26" s="166">
        <f t="shared" si="4"/>
        <v>16702</v>
      </c>
    </row>
    <row r="27" spans="1:14" x14ac:dyDescent="0.25">
      <c r="A27" s="76"/>
      <c r="B27" s="40"/>
      <c r="C27" s="40"/>
      <c r="D27" s="42"/>
      <c r="E27" s="42"/>
      <c r="F27" s="42"/>
      <c r="G27" s="43"/>
      <c r="H27" s="181"/>
      <c r="I27" s="43"/>
      <c r="J27" s="181"/>
      <c r="K27" s="76"/>
      <c r="L27" s="42"/>
      <c r="M27" s="43"/>
    </row>
    <row r="28" spans="1:14" x14ac:dyDescent="0.25">
      <c r="A28" s="76" t="s">
        <v>16</v>
      </c>
      <c r="B28" s="40">
        <f>Sheet1!B4</f>
        <v>662</v>
      </c>
      <c r="C28" s="40">
        <f>Sheet1!C4</f>
        <v>606</v>
      </c>
      <c r="D28" s="42">
        <f>Sheet1!D4</f>
        <v>573</v>
      </c>
      <c r="E28" s="42">
        <f>Sheet1!E4</f>
        <v>751</v>
      </c>
      <c r="F28" s="42">
        <f>Sheet1!F4</f>
        <v>846</v>
      </c>
      <c r="G28" s="43">
        <f>Sheet1!G4</f>
        <v>890</v>
      </c>
      <c r="H28" s="181">
        <f>Sheet1!H4</f>
        <v>131</v>
      </c>
      <c r="I28" s="82">
        <f t="shared" ref="I28:I33" si="5">(G28-H28)/H28</f>
        <v>5.7938931297709928</v>
      </c>
      <c r="J28" s="181">
        <f>Sheet1!J4</f>
        <v>163</v>
      </c>
      <c r="K28" s="76">
        <f>Sheet1!K4</f>
        <v>169</v>
      </c>
      <c r="L28" s="42">
        <f>Sheet1!L4</f>
        <v>151</v>
      </c>
      <c r="M28" s="43">
        <f>Sheet1!M4</f>
        <v>554</v>
      </c>
    </row>
    <row r="29" spans="1:14" x14ac:dyDescent="0.25">
      <c r="A29" s="76" t="s">
        <v>17</v>
      </c>
      <c r="B29" s="40">
        <f>Sheet1!B49</f>
        <v>1137</v>
      </c>
      <c r="C29" s="40">
        <f>Sheet1!C49</f>
        <v>1015</v>
      </c>
      <c r="D29" s="42">
        <f>Sheet1!D49</f>
        <v>669</v>
      </c>
      <c r="E29" s="42">
        <f>Sheet1!E49</f>
        <v>569</v>
      </c>
      <c r="F29" s="42">
        <f>Sheet1!F49</f>
        <v>499</v>
      </c>
      <c r="G29" s="43">
        <f>Sheet1!G49</f>
        <v>632</v>
      </c>
      <c r="H29" s="181">
        <f>Sheet1!H49</f>
        <v>2260</v>
      </c>
      <c r="I29" s="82">
        <f t="shared" si="5"/>
        <v>-0.72035398230088499</v>
      </c>
      <c r="J29" s="181">
        <f>Sheet1!J49</f>
        <v>2655</v>
      </c>
      <c r="K29" s="76">
        <f>Sheet1!K49</f>
        <v>2702</v>
      </c>
      <c r="L29" s="42">
        <f>Sheet1!L49</f>
        <v>2724</v>
      </c>
      <c r="M29" s="43">
        <f>Sheet1!M49</f>
        <v>1660</v>
      </c>
      <c r="N29" s="33" t="s">
        <v>93</v>
      </c>
    </row>
    <row r="30" spans="1:14" x14ac:dyDescent="0.25">
      <c r="A30" s="76" t="s">
        <v>18</v>
      </c>
      <c r="B30" s="40">
        <f>B16+B11+Sheet1!B20+Sheet1!B21+Sheet1!B23+Sheet1!B27+Sheet1!B28+Sheet1!B45+Sheet1!B14+Sheet1!B15+Sheet1!B75</f>
        <v>946</v>
      </c>
      <c r="C30" s="40">
        <f>C16+C11+Sheet1!C20+Sheet1!C21+Sheet1!C23+Sheet1!C27+Sheet1!C28+Sheet1!C45+Sheet1!C14+Sheet1!C15+Sheet1!C75</f>
        <v>997</v>
      </c>
      <c r="D30" s="40">
        <f>D16+D11+Sheet1!D20+Sheet1!D21+Sheet1!D23+Sheet1!D27+Sheet1!D28+Sheet1!D45+Sheet1!D14+Sheet1!D15+Sheet1!D75</f>
        <v>746</v>
      </c>
      <c r="E30" s="42">
        <f>E16+E11+Sheet1!E20+Sheet1!E21+Sheet1!E23+Sheet1!E27+Sheet1!E28+Sheet1!E45+Sheet1!E14+Sheet1!E15+Sheet1!E75</f>
        <v>752</v>
      </c>
      <c r="F30" s="42">
        <f>F16+F11+Sheet1!F20+Sheet1!F21+Sheet1!F23+Sheet1!F27+Sheet1!F28+Sheet1!F45+Sheet1!F14+Sheet1!F15+Sheet1!F75</f>
        <v>623</v>
      </c>
      <c r="G30" s="43">
        <f>G16+G11+Sheet1!G20+Sheet1!G21+Sheet1!G23+Sheet1!G27+Sheet1!G28+Sheet1!G45+Sheet1!G14+Sheet1!G15+Sheet1!G75</f>
        <v>628</v>
      </c>
      <c r="H30" s="43">
        <f>H16+H11+Sheet1!H20+Sheet1!H21+Sheet1!H23+Sheet1!H27+Sheet1!H28+Sheet1!H45+Sheet1!H14+Sheet1!H15+Sheet1!H75</f>
        <v>1188</v>
      </c>
      <c r="I30" s="82">
        <f t="shared" si="5"/>
        <v>-0.4713804713804714</v>
      </c>
      <c r="J30" s="181">
        <f>J16+J11+Sheet1!J20+Sheet1!J21+Sheet1!J23+Sheet1!J27+Sheet1!J28+Sheet1!J45+Sheet1!J14</f>
        <v>1456</v>
      </c>
      <c r="K30" s="76">
        <f>K16+K11+Sheet1!K20+Sheet1!K21+Sheet1!K23+Sheet1!K27+Sheet1!K28+Sheet1!K45+Sheet1!K14</f>
        <v>1275</v>
      </c>
      <c r="L30" s="42">
        <f>L16+L11+Sheet1!L20+Sheet1!L21+Sheet1!L23+Sheet1!L27+Sheet1!L28+Sheet1!L45+Sheet1!L14+Sheet1!L15+Sheet1!L75</f>
        <v>1301</v>
      </c>
      <c r="M30" s="43">
        <f>M16+M11+Sheet1!M20+Sheet1!M21+Sheet1!M23+Sheet1!M27+Sheet1!M28+Sheet1!M45+Sheet1!M14+Sheet1!M15+Sheet1!M75</f>
        <v>910</v>
      </c>
    </row>
    <row r="31" spans="1:14" x14ac:dyDescent="0.25">
      <c r="A31" s="76" t="s">
        <v>19</v>
      </c>
      <c r="B31" s="40">
        <f>B15+B10+B7+Sheet1!B36+Sheet1!B34+Sheet1!B32+Sheet1!B30+Sheet1!B26+Sheet1!B6+Sheet1!B41</f>
        <v>7762</v>
      </c>
      <c r="C31" s="40">
        <f>C15+C10+C7+Sheet1!C36+Sheet1!C34+Sheet1!C32+Sheet1!C30+Sheet1!C26+Sheet1!C6+Sheet1!C41</f>
        <v>7673</v>
      </c>
      <c r="D31" s="42">
        <f>D15+D10+D7+Sheet1!D36+Sheet1!D34+Sheet1!D32+Sheet1!D30+Sheet1!D26+Sheet1!D6+Sheet1!D41</f>
        <v>6506</v>
      </c>
      <c r="E31" s="42">
        <f>E15+E10+E7+Sheet1!E36+Sheet1!E34+Sheet1!E32+Sheet1!E30+Sheet1!E26+Sheet1!E6+Sheet1!E41</f>
        <v>6272</v>
      </c>
      <c r="F31" s="42">
        <f>F15+F10+F7+Sheet1!F36+Sheet1!F34+Sheet1!F32+Sheet1!F30+Sheet1!F26+Sheet1!F6+Sheet1!F41</f>
        <v>6419</v>
      </c>
      <c r="G31" s="43">
        <f>G15+G10+G7+Sheet1!G36+Sheet1!G34+Sheet1!G32+Sheet1!G30+Sheet1!G26+Sheet1!G6+Sheet1!G41</f>
        <v>6169</v>
      </c>
      <c r="H31" s="43">
        <f>H15+H10+H7+Sheet1!H36+Sheet1!H34+Sheet1!H32+Sheet1!H30+Sheet1!H26+Sheet1!H6+Sheet1!H41</f>
        <v>9289</v>
      </c>
      <c r="I31" s="82">
        <f t="shared" si="5"/>
        <v>-0.33588114974701261</v>
      </c>
      <c r="J31" s="181">
        <f>J15+J10+J7+Sheet1!J36+Sheet1!J34+Sheet1!J32+Sheet1!J30+Sheet1!J26+Sheet1!J6+Sheet1!J41</f>
        <v>9461</v>
      </c>
      <c r="K31" s="76">
        <f>K15+K10+K7+Sheet1!K36+Sheet1!K34+Sheet1!K32+Sheet1!K30+Sheet1!K26+Sheet1!K6+Sheet1!K41</f>
        <v>9498</v>
      </c>
      <c r="L31" s="40">
        <f>L15+L10+L7+Sheet1!L36+Sheet1!L34+Sheet1!L32+Sheet1!L30+Sheet1!L26+Sheet1!L6+Sheet1!L41</f>
        <v>9201</v>
      </c>
      <c r="M31" s="43">
        <f>M15+M10+M7+Sheet1!M36+Sheet1!M34+Sheet1!M32+Sheet1!M30+Sheet1!M26+Sheet1!M6+Sheet1!M41</f>
        <v>8210</v>
      </c>
    </row>
    <row r="32" spans="1:14" x14ac:dyDescent="0.25">
      <c r="A32" s="76" t="s">
        <v>20</v>
      </c>
      <c r="B32" s="40">
        <f>Sheet1!B39+Sheet1!B19+Sheet1!B16+Sheet1!B9</f>
        <v>4148</v>
      </c>
      <c r="C32" s="40">
        <f>Sheet1!C39+Sheet1!C19+Sheet1!C16+Sheet1!C9</f>
        <v>4103</v>
      </c>
      <c r="D32" s="42">
        <f>Sheet1!D39+Sheet1!D19+Sheet1!D16+Sheet1!D9</f>
        <v>3764</v>
      </c>
      <c r="E32" s="42">
        <f>Sheet1!E39+Sheet1!E19+Sheet1!E16+Sheet1!E9</f>
        <v>3773</v>
      </c>
      <c r="F32" s="42">
        <f>Sheet1!F39+Sheet1!F19+Sheet1!F16+Sheet1!F9</f>
        <v>4042</v>
      </c>
      <c r="G32" s="43">
        <f>Sheet1!G39+Sheet1!G19+Sheet1!G16+Sheet1!G9</f>
        <v>3990</v>
      </c>
      <c r="H32" s="181">
        <f>Sheet1!H39+Sheet1!H19+Sheet1!H16+Sheet1!H9</f>
        <v>4612</v>
      </c>
      <c r="I32" s="82">
        <f t="shared" si="5"/>
        <v>-0.13486556808326106</v>
      </c>
      <c r="J32" s="181">
        <f>Sheet1!J39+Sheet1!J19+Sheet1!J16+Sheet1!J9</f>
        <v>4374</v>
      </c>
      <c r="K32" s="76">
        <f>Sheet1!K39+Sheet1!K19+Sheet1!K16+Sheet1!K9</f>
        <v>4397</v>
      </c>
      <c r="L32" s="40">
        <f>Sheet1!L39+Sheet1!L19+Sheet1!L16+Sheet1!L9</f>
        <v>4218</v>
      </c>
      <c r="M32" s="43">
        <f>Sheet1!M39+Sheet1!M19+Sheet1!M16+Sheet1!M9</f>
        <v>4290</v>
      </c>
    </row>
    <row r="33" spans="1:13" ht="12.6" thickBot="1" x14ac:dyDescent="0.3">
      <c r="A33" s="50" t="s">
        <v>21</v>
      </c>
      <c r="B33" s="52">
        <f>B12+Sheet1!B22+Sheet1!B40++Sheet1!B13+Sheet1!B10+Sheet1!B42+Sheet1!B43</f>
        <v>1026</v>
      </c>
      <c r="C33" s="52">
        <f>C12+Sheet1!C10+Sheet1!C22+Sheet1!C40+Sheet1!C13+Sheet1!C42+Sheet1!C43</f>
        <v>1041</v>
      </c>
      <c r="D33" s="51">
        <f>D12+Sheet1!D10+Sheet1!D22+Sheet1!D40+Sheet1!D13+Sheet1!D42+Sheet1!D43</f>
        <v>737</v>
      </c>
      <c r="E33" s="51">
        <f>E12+Sheet1!E10+Sheet1!E22+Sheet1!E40+Sheet1!E13+Sheet1!E42+Sheet1!E43</f>
        <v>704</v>
      </c>
      <c r="F33" s="51">
        <f>F12+Sheet1!F10+Sheet1!F22+Sheet1!F40+Sheet1!F13+Sheet1!F42+Sheet1!F43</f>
        <v>314</v>
      </c>
      <c r="G33" s="53">
        <f>G12+Sheet1!G10+Sheet1!G22+Sheet1!G40+Sheet1!G13+Sheet1!G42+Sheet1!G43</f>
        <v>323</v>
      </c>
      <c r="H33" s="182">
        <f>H12+Sheet1!H10+Sheet1!H22+Sheet1!H40+Sheet1!H13+Sheet1!H42+Sheet1!H43</f>
        <v>802</v>
      </c>
      <c r="I33" s="83">
        <f t="shared" si="5"/>
        <v>-0.59725685785536164</v>
      </c>
      <c r="J33" s="182">
        <f>J12+Sheet1!J10+Sheet1!J22+Sheet1!J40+Sheet1!J13+Sheet1!J42+Sheet1!J43</f>
        <v>1464</v>
      </c>
      <c r="K33" s="50">
        <f>K12+Sheet1!K10+Sheet1!K22+Sheet1!K40+Sheet1!K13+Sheet1!K42+Sheet1!K43</f>
        <v>1585</v>
      </c>
      <c r="L33" s="52">
        <f>L12+Sheet1!L10+Sheet1!L22+Sheet1!L40+Sheet1!L13+Sheet1!L42+Sheet1!L43</f>
        <v>1457</v>
      </c>
      <c r="M33" s="53">
        <f>M12+Sheet1!M10+Sheet1!M22+Sheet1!M40+Sheet1!M13+Sheet1!M42+Sheet1!M43</f>
        <v>1078</v>
      </c>
    </row>
    <row r="34" spans="1:13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3" x14ac:dyDescent="0.25">
      <c r="A35" s="84" t="s">
        <v>78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21"/>
    </row>
    <row r="36" spans="1:13" x14ac:dyDescent="0.25">
      <c r="A36" s="84" t="s">
        <v>72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21"/>
    </row>
    <row r="37" spans="1:13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</sheetData>
  <mergeCells count="5">
    <mergeCell ref="B2:G2"/>
    <mergeCell ref="B23:G23"/>
    <mergeCell ref="J2:M2"/>
    <mergeCell ref="J23:M23"/>
    <mergeCell ref="H23:I23"/>
  </mergeCells>
  <phoneticPr fontId="17" type="noConversion"/>
  <printOptions horizontalCentered="1" verticalCentered="1"/>
  <pageMargins left="0.24" right="0.17" top="0.6" bottom="0.47" header="0.5" footer="0.5"/>
  <pageSetup orientation="portrait" horizontalDpi="300" verticalDpi="300" r:id="rId1"/>
  <headerFooter alignWithMargins="0">
    <oddFooter>&amp;C-3-</oddFooter>
  </headerFooter>
  <ignoredErrors>
    <ignoredError sqref="I26 I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zoomScaleNormal="100" workbookViewId="0">
      <selection activeCell="L23" sqref="L23"/>
    </sheetView>
  </sheetViews>
  <sheetFormatPr defaultColWidth="9.125" defaultRowHeight="12" x14ac:dyDescent="0.25"/>
  <cols>
    <col min="1" max="1" width="22" style="33" customWidth="1"/>
    <col min="2" max="2" width="7.375" style="33" customWidth="1"/>
    <col min="3" max="4" width="7.625" style="33" customWidth="1"/>
    <col min="5" max="5" width="8" style="33" customWidth="1"/>
    <col min="6" max="6" width="8.25" style="33" customWidth="1"/>
    <col min="7" max="7" width="8.625" style="33" customWidth="1"/>
    <col min="8" max="8" width="7.25" style="33" customWidth="1"/>
    <col min="9" max="9" width="7.125" style="33" customWidth="1"/>
    <col min="10" max="16384" width="9.125" style="33"/>
  </cols>
  <sheetData>
    <row r="1" spans="1:9" ht="12.6" thickBot="1" x14ac:dyDescent="0.3">
      <c r="A1" s="32" t="s">
        <v>114</v>
      </c>
      <c r="B1" s="32"/>
      <c r="C1" s="32"/>
      <c r="D1" s="32"/>
      <c r="E1" s="32"/>
      <c r="F1" s="187"/>
      <c r="G1" s="188"/>
      <c r="H1" s="32"/>
      <c r="I1" s="32"/>
    </row>
    <row r="2" spans="1:9" x14ac:dyDescent="0.25">
      <c r="A2" s="34"/>
      <c r="B2" s="35" t="s">
        <v>105</v>
      </c>
      <c r="C2" s="35" t="s">
        <v>106</v>
      </c>
      <c r="D2" s="35" t="s">
        <v>107</v>
      </c>
      <c r="E2" s="35" t="s">
        <v>108</v>
      </c>
      <c r="F2" s="36" t="s">
        <v>112</v>
      </c>
      <c r="G2" s="36" t="s">
        <v>116</v>
      </c>
      <c r="H2" s="160" t="s">
        <v>119</v>
      </c>
      <c r="I2" s="37"/>
    </row>
    <row r="3" spans="1:9" x14ac:dyDescent="0.25">
      <c r="A3" s="38" t="s">
        <v>2</v>
      </c>
      <c r="B3" s="164">
        <v>339</v>
      </c>
      <c r="C3" s="164">
        <v>377</v>
      </c>
      <c r="D3" s="164">
        <v>314</v>
      </c>
      <c r="E3" s="164">
        <v>343</v>
      </c>
      <c r="F3" s="163">
        <v>372</v>
      </c>
      <c r="G3" s="163">
        <v>348</v>
      </c>
      <c r="H3" s="39">
        <v>559</v>
      </c>
      <c r="I3" s="41">
        <f>(G3-H3)/H3</f>
        <v>-0.37745974955277278</v>
      </c>
    </row>
    <row r="4" spans="1:9" x14ac:dyDescent="0.25">
      <c r="A4" s="38"/>
      <c r="B4" s="42"/>
      <c r="C4" s="42"/>
      <c r="D4" s="42"/>
      <c r="E4" s="42"/>
      <c r="F4" s="43"/>
      <c r="G4" s="43"/>
      <c r="H4" s="43"/>
      <c r="I4" s="43"/>
    </row>
    <row r="5" spans="1:9" x14ac:dyDescent="0.25">
      <c r="A5" s="38" t="s">
        <v>3</v>
      </c>
      <c r="B5" s="44">
        <f t="shared" ref="B5:H5" si="0">B7+B11+B13</f>
        <v>659</v>
      </c>
      <c r="C5" s="44">
        <f t="shared" si="0"/>
        <v>623</v>
      </c>
      <c r="D5" s="44">
        <f t="shared" si="0"/>
        <v>2754</v>
      </c>
      <c r="E5" s="44">
        <f t="shared" si="0"/>
        <v>517</v>
      </c>
      <c r="F5" s="45">
        <f t="shared" si="0"/>
        <v>450</v>
      </c>
      <c r="G5" s="45">
        <f t="shared" si="0"/>
        <v>459</v>
      </c>
      <c r="H5" s="45">
        <f t="shared" si="0"/>
        <v>647</v>
      </c>
      <c r="I5" s="41">
        <f>(G5-H5)/H5</f>
        <v>-0.29057187017001546</v>
      </c>
    </row>
    <row r="6" spans="1:9" x14ac:dyDescent="0.25">
      <c r="A6" s="38"/>
      <c r="B6" s="46"/>
      <c r="C6" s="46"/>
      <c r="D6" s="46"/>
      <c r="E6" s="46"/>
      <c r="F6" s="47"/>
      <c r="G6" s="47"/>
      <c r="H6" s="47"/>
      <c r="I6" s="43"/>
    </row>
    <row r="7" spans="1:9" x14ac:dyDescent="0.25">
      <c r="A7" s="38" t="s">
        <v>4</v>
      </c>
      <c r="B7" s="42">
        <f t="shared" ref="B7:H7" si="1">SUM(B8:B9)</f>
        <v>258</v>
      </c>
      <c r="C7" s="42">
        <f t="shared" si="1"/>
        <v>228</v>
      </c>
      <c r="D7" s="42">
        <f t="shared" si="1"/>
        <v>135</v>
      </c>
      <c r="E7" s="42">
        <f t="shared" si="1"/>
        <v>128</v>
      </c>
      <c r="F7" s="43">
        <f t="shared" si="1"/>
        <v>107</v>
      </c>
      <c r="G7" s="43">
        <f t="shared" si="1"/>
        <v>97</v>
      </c>
      <c r="H7" s="43">
        <f t="shared" si="1"/>
        <v>203</v>
      </c>
      <c r="I7" s="41">
        <f>(G7-H7)/H7</f>
        <v>-0.52216748768472909</v>
      </c>
    </row>
    <row r="8" spans="1:9" x14ac:dyDescent="0.25">
      <c r="A8" s="38" t="s">
        <v>5</v>
      </c>
      <c r="B8" s="48">
        <v>248</v>
      </c>
      <c r="C8" s="48">
        <v>221</v>
      </c>
      <c r="D8" s="48">
        <v>124</v>
      </c>
      <c r="E8" s="48">
        <v>118</v>
      </c>
      <c r="F8" s="49">
        <v>101</v>
      </c>
      <c r="G8" s="49">
        <v>93</v>
      </c>
      <c r="H8" s="49">
        <v>196</v>
      </c>
      <c r="I8" s="41">
        <f>(G8-H8)/H8</f>
        <v>-0.52551020408163263</v>
      </c>
    </row>
    <row r="9" spans="1:9" x14ac:dyDescent="0.25">
      <c r="A9" s="38" t="s">
        <v>6</v>
      </c>
      <c r="B9" s="48">
        <v>10</v>
      </c>
      <c r="C9" s="48">
        <v>7</v>
      </c>
      <c r="D9" s="48">
        <v>11</v>
      </c>
      <c r="E9" s="48">
        <v>10</v>
      </c>
      <c r="F9" s="49">
        <v>6</v>
      </c>
      <c r="G9" s="49">
        <v>4</v>
      </c>
      <c r="H9" s="49">
        <v>7</v>
      </c>
      <c r="I9" s="41">
        <f>(G9-H9)/H9</f>
        <v>-0.42857142857142855</v>
      </c>
    </row>
    <row r="10" spans="1:9" x14ac:dyDescent="0.25">
      <c r="A10" s="38"/>
      <c r="B10" s="46"/>
      <c r="C10" s="46"/>
      <c r="D10" s="46"/>
      <c r="E10" s="46"/>
      <c r="F10" s="47"/>
      <c r="G10" s="47"/>
      <c r="H10" s="47"/>
      <c r="I10" s="43"/>
    </row>
    <row r="11" spans="1:9" x14ac:dyDescent="0.25">
      <c r="A11" s="38" t="s">
        <v>7</v>
      </c>
      <c r="B11" s="48">
        <v>337</v>
      </c>
      <c r="C11" s="48">
        <v>340</v>
      </c>
      <c r="D11" s="48">
        <v>2565</v>
      </c>
      <c r="E11" s="48">
        <v>333</v>
      </c>
      <c r="F11" s="49">
        <v>301</v>
      </c>
      <c r="G11" s="49">
        <v>313</v>
      </c>
      <c r="H11" s="49">
        <v>363</v>
      </c>
      <c r="I11" s="41">
        <f>(G11-H11)/H11</f>
        <v>-0.13774104683195593</v>
      </c>
    </row>
    <row r="12" spans="1:9" x14ac:dyDescent="0.25">
      <c r="A12" s="38"/>
      <c r="B12" s="48"/>
      <c r="C12" s="48"/>
      <c r="D12" s="48"/>
      <c r="E12" s="48"/>
      <c r="F12" s="49"/>
      <c r="G12" s="49"/>
      <c r="H12" s="49"/>
      <c r="I12" s="41"/>
    </row>
    <row r="13" spans="1:9" ht="12.6" thickBot="1" x14ac:dyDescent="0.3">
      <c r="A13" s="50" t="s">
        <v>45</v>
      </c>
      <c r="B13" s="51">
        <v>64</v>
      </c>
      <c r="C13" s="51">
        <v>55</v>
      </c>
      <c r="D13" s="51">
        <v>54</v>
      </c>
      <c r="E13" s="51">
        <v>56</v>
      </c>
      <c r="F13" s="53">
        <v>42</v>
      </c>
      <c r="G13" s="53">
        <v>49</v>
      </c>
      <c r="H13" s="53">
        <v>81</v>
      </c>
      <c r="I13" s="152">
        <f>(G13-H13)/H13</f>
        <v>-0.39506172839506171</v>
      </c>
    </row>
    <row r="14" spans="1:9" x14ac:dyDescent="0.25">
      <c r="A14" s="54"/>
      <c r="B14" s="54"/>
      <c r="C14" s="54"/>
      <c r="D14" s="54"/>
      <c r="E14" s="54"/>
      <c r="F14" s="54"/>
      <c r="G14" s="54"/>
      <c r="H14" s="54"/>
      <c r="I14" s="54"/>
    </row>
    <row r="15" spans="1:9" x14ac:dyDescent="0.25">
      <c r="A15" s="54"/>
      <c r="B15" s="54"/>
      <c r="C15" s="54"/>
      <c r="D15" s="54"/>
      <c r="E15" s="54"/>
      <c r="F15" s="54"/>
      <c r="G15" s="54"/>
      <c r="H15" s="54"/>
      <c r="I15" s="54"/>
    </row>
    <row r="16" spans="1:9" x14ac:dyDescent="0.25">
      <c r="A16" s="55" t="s">
        <v>46</v>
      </c>
      <c r="B16" s="55"/>
      <c r="C16" s="55"/>
      <c r="D16" s="55"/>
      <c r="E16" s="55"/>
      <c r="F16" s="55"/>
      <c r="G16" s="55"/>
      <c r="H16" s="54"/>
      <c r="I16" s="54"/>
    </row>
    <row r="17" spans="1:9" x14ac:dyDescent="0.25">
      <c r="A17" s="54"/>
      <c r="B17" s="54"/>
      <c r="C17" s="54"/>
      <c r="D17" s="54"/>
      <c r="E17" s="54"/>
      <c r="F17" s="54"/>
      <c r="G17" s="54"/>
      <c r="H17" s="54"/>
      <c r="I17" s="54"/>
    </row>
    <row r="18" spans="1:9" x14ac:dyDescent="0.25">
      <c r="A18" s="54"/>
      <c r="B18" s="54"/>
      <c r="C18" s="54"/>
      <c r="D18" s="54"/>
      <c r="E18" s="54"/>
      <c r="F18" s="54"/>
      <c r="G18" s="54"/>
      <c r="H18" s="54"/>
      <c r="I18" s="54"/>
    </row>
    <row r="19" spans="1:9" x14ac:dyDescent="0.25">
      <c r="A19" s="56" t="s">
        <v>8</v>
      </c>
      <c r="B19" s="56"/>
      <c r="C19" s="56"/>
      <c r="D19" s="56"/>
      <c r="E19" s="56"/>
      <c r="F19" s="56"/>
      <c r="G19" s="54"/>
      <c r="H19" s="54"/>
      <c r="I19" s="54"/>
    </row>
    <row r="20" spans="1:9" ht="12.6" thickBot="1" x14ac:dyDescent="0.3">
      <c r="A20" s="57"/>
      <c r="B20" s="57"/>
      <c r="C20" s="57"/>
      <c r="D20" s="57"/>
      <c r="E20" s="57"/>
      <c r="F20" s="57"/>
      <c r="G20" s="54"/>
      <c r="H20" s="54"/>
      <c r="I20" s="54"/>
    </row>
    <row r="21" spans="1:9" x14ac:dyDescent="0.25">
      <c r="A21" s="58"/>
      <c r="B21" s="88">
        <v>2016</v>
      </c>
      <c r="C21" s="88">
        <v>2017</v>
      </c>
      <c r="D21" s="88">
        <v>2018</v>
      </c>
      <c r="E21" s="88">
        <v>2019</v>
      </c>
      <c r="F21" s="37">
        <v>2020</v>
      </c>
    </row>
    <row r="22" spans="1:9" x14ac:dyDescent="0.25">
      <c r="A22" s="59" t="s">
        <v>9</v>
      </c>
      <c r="B22" s="44">
        <v>9295</v>
      </c>
      <c r="C22" s="44">
        <v>9240</v>
      </c>
      <c r="D22" s="44">
        <v>8730</v>
      </c>
      <c r="E22" s="44">
        <v>7623</v>
      </c>
      <c r="F22" s="45">
        <v>5624</v>
      </c>
    </row>
    <row r="23" spans="1:9" x14ac:dyDescent="0.25">
      <c r="A23" s="60"/>
      <c r="B23" s="44"/>
      <c r="C23" s="44"/>
      <c r="D23" s="44"/>
      <c r="E23" s="44"/>
      <c r="F23" s="45"/>
    </row>
    <row r="24" spans="1:9" x14ac:dyDescent="0.25">
      <c r="A24" s="60" t="s">
        <v>3</v>
      </c>
      <c r="B24" s="44">
        <f>SUM(B26+B30+B32)</f>
        <v>10321</v>
      </c>
      <c r="C24" s="44">
        <f>SUM(C26+C30+C32)</f>
        <v>9585</v>
      </c>
      <c r="D24" s="44">
        <f>SUM(D26+D30+D32)</f>
        <v>8712</v>
      </c>
      <c r="E24" s="44">
        <f>SUM(E26+E30+E32)</f>
        <v>8209</v>
      </c>
      <c r="F24" s="45">
        <f>SUM(F26+F30+F32)</f>
        <v>8090</v>
      </c>
    </row>
    <row r="25" spans="1:9" x14ac:dyDescent="0.25">
      <c r="A25" s="60"/>
      <c r="B25" s="44"/>
      <c r="C25" s="44"/>
      <c r="D25" s="44"/>
      <c r="E25" s="44"/>
      <c r="F25" s="45"/>
    </row>
    <row r="26" spans="1:9" x14ac:dyDescent="0.25">
      <c r="A26" s="60" t="s">
        <v>4</v>
      </c>
      <c r="B26" s="44">
        <f>SUM(B27:B28)</f>
        <v>2873</v>
      </c>
      <c r="C26" s="44">
        <f>SUM(C27:C28)</f>
        <v>2615</v>
      </c>
      <c r="D26" s="44">
        <f>SUM(D27:D28)</f>
        <v>2378</v>
      </c>
      <c r="E26" s="44">
        <f>SUM(E27:E28)</f>
        <v>2403</v>
      </c>
      <c r="F26" s="45">
        <f>SUM(F27:F28)</f>
        <v>2587</v>
      </c>
    </row>
    <row r="27" spans="1:9" x14ac:dyDescent="0.25">
      <c r="A27" s="60" t="s">
        <v>5</v>
      </c>
      <c r="B27" s="44">
        <v>2653</v>
      </c>
      <c r="C27" s="44">
        <v>2413</v>
      </c>
      <c r="D27" s="44">
        <v>2220</v>
      </c>
      <c r="E27" s="44">
        <v>2239</v>
      </c>
      <c r="F27" s="45">
        <v>2433</v>
      </c>
    </row>
    <row r="28" spans="1:9" x14ac:dyDescent="0.25">
      <c r="A28" s="60" t="s">
        <v>6</v>
      </c>
      <c r="B28" s="44">
        <v>220</v>
      </c>
      <c r="C28" s="44">
        <v>202</v>
      </c>
      <c r="D28" s="44">
        <v>158</v>
      </c>
      <c r="E28" s="44">
        <v>164</v>
      </c>
      <c r="F28" s="45">
        <v>154</v>
      </c>
    </row>
    <row r="29" spans="1:9" x14ac:dyDescent="0.25">
      <c r="A29" s="60"/>
      <c r="B29" s="44"/>
      <c r="C29" s="44"/>
      <c r="D29" s="44"/>
      <c r="E29" s="44"/>
      <c r="F29" s="45"/>
    </row>
    <row r="30" spans="1:9" x14ac:dyDescent="0.25">
      <c r="A30" s="60" t="s">
        <v>7</v>
      </c>
      <c r="B30" s="44">
        <v>5636</v>
      </c>
      <c r="C30" s="44">
        <v>5182</v>
      </c>
      <c r="D30" s="44">
        <v>4820</v>
      </c>
      <c r="E30" s="44">
        <v>4559</v>
      </c>
      <c r="F30" s="45">
        <v>4375</v>
      </c>
    </row>
    <row r="31" spans="1:9" x14ac:dyDescent="0.25">
      <c r="A31" s="86"/>
      <c r="B31" s="87"/>
      <c r="C31" s="87"/>
      <c r="D31" s="87"/>
      <c r="E31" s="87"/>
      <c r="F31" s="132"/>
    </row>
    <row r="32" spans="1:9" ht="12.6" thickBot="1" x14ac:dyDescent="0.3">
      <c r="A32" s="89" t="s">
        <v>48</v>
      </c>
      <c r="B32" s="90">
        <v>1812</v>
      </c>
      <c r="C32" s="90">
        <v>1788</v>
      </c>
      <c r="D32" s="90">
        <v>1514</v>
      </c>
      <c r="E32" s="90">
        <v>1247</v>
      </c>
      <c r="F32" s="136">
        <v>1128</v>
      </c>
    </row>
    <row r="33" spans="1:6" x14ac:dyDescent="0.25">
      <c r="A33" s="61"/>
      <c r="B33" s="61"/>
      <c r="C33" s="61"/>
      <c r="D33" s="61"/>
      <c r="E33" s="61"/>
      <c r="F33" s="61"/>
    </row>
    <row r="34" spans="1:6" x14ac:dyDescent="0.25">
      <c r="A34" s="61"/>
      <c r="B34" s="61"/>
      <c r="C34" s="61"/>
      <c r="D34" s="61"/>
      <c r="E34" s="61"/>
      <c r="F34" s="61"/>
    </row>
    <row r="38" spans="1:6" ht="12.6" thickBot="1" x14ac:dyDescent="0.3">
      <c r="A38" s="32" t="s">
        <v>115</v>
      </c>
      <c r="B38" s="32"/>
      <c r="C38" s="32"/>
      <c r="D38" s="32"/>
      <c r="E38" s="32"/>
      <c r="F38" s="32"/>
    </row>
    <row r="39" spans="1:6" x14ac:dyDescent="0.25">
      <c r="A39" s="34"/>
      <c r="B39" s="35">
        <v>2016</v>
      </c>
      <c r="C39" s="35">
        <v>2017</v>
      </c>
      <c r="D39" s="35">
        <v>2018</v>
      </c>
      <c r="E39" s="35">
        <v>2019</v>
      </c>
      <c r="F39" s="36">
        <v>2020</v>
      </c>
    </row>
    <row r="40" spans="1:6" x14ac:dyDescent="0.25">
      <c r="A40" s="38" t="s">
        <v>9</v>
      </c>
      <c r="B40" s="133">
        <v>9192</v>
      </c>
      <c r="C40" s="133">
        <v>9113</v>
      </c>
      <c r="D40" s="133">
        <v>8131</v>
      </c>
      <c r="E40" s="133">
        <v>7468</v>
      </c>
      <c r="F40" s="148">
        <v>3978</v>
      </c>
    </row>
    <row r="41" spans="1:6" x14ac:dyDescent="0.25">
      <c r="A41" s="38"/>
      <c r="B41" s="42"/>
      <c r="C41" s="42"/>
      <c r="D41" s="42"/>
      <c r="E41" s="42"/>
      <c r="F41" s="43"/>
    </row>
    <row r="42" spans="1:6" x14ac:dyDescent="0.25">
      <c r="A42" s="38" t="s">
        <v>3</v>
      </c>
      <c r="B42" s="42">
        <f>SUM(B44+B48+B50)</f>
        <v>9824</v>
      </c>
      <c r="C42" s="42">
        <f>SUM(C44+C48+C50)</f>
        <v>9272</v>
      </c>
      <c r="D42" s="42">
        <f>SUM(D44+D48+D50)</f>
        <v>8343</v>
      </c>
      <c r="E42" s="42">
        <f>SUM(E44+E48+E50)</f>
        <v>8248</v>
      </c>
      <c r="F42" s="43">
        <f>SUM(F44+F48+F50)</f>
        <v>9734</v>
      </c>
    </row>
    <row r="43" spans="1:6" x14ac:dyDescent="0.25">
      <c r="A43" s="38"/>
      <c r="B43" s="42"/>
      <c r="C43" s="42"/>
      <c r="D43" s="42"/>
      <c r="E43" s="42"/>
      <c r="F43" s="43"/>
    </row>
    <row r="44" spans="1:6" x14ac:dyDescent="0.25">
      <c r="A44" s="38" t="s">
        <v>4</v>
      </c>
      <c r="B44" s="42">
        <f>SUM(B45:B46)</f>
        <v>2718</v>
      </c>
      <c r="C44" s="42">
        <f>SUM(C45:C46)</f>
        <v>2526</v>
      </c>
      <c r="D44" s="42">
        <f>SUM(D45:D46)</f>
        <v>2331</v>
      </c>
      <c r="E44" s="42">
        <f>SUM(E45:E46)</f>
        <v>2459</v>
      </c>
      <c r="F44" s="43">
        <f>SUM(F45:F46)</f>
        <v>2554</v>
      </c>
    </row>
    <row r="45" spans="1:6" x14ac:dyDescent="0.25">
      <c r="A45" s="38" t="s">
        <v>10</v>
      </c>
      <c r="B45" s="42">
        <v>2520</v>
      </c>
      <c r="C45" s="42">
        <v>2330</v>
      </c>
      <c r="D45" s="42">
        <v>2184</v>
      </c>
      <c r="E45" s="42">
        <v>2301</v>
      </c>
      <c r="F45" s="43">
        <v>2402</v>
      </c>
    </row>
    <row r="46" spans="1:6" x14ac:dyDescent="0.25">
      <c r="A46" s="38" t="s">
        <v>6</v>
      </c>
      <c r="B46" s="42">
        <v>198</v>
      </c>
      <c r="C46" s="42">
        <v>196</v>
      </c>
      <c r="D46" s="42">
        <v>147</v>
      </c>
      <c r="E46" s="42">
        <v>158</v>
      </c>
      <c r="F46" s="43">
        <v>152</v>
      </c>
    </row>
    <row r="47" spans="1:6" x14ac:dyDescent="0.25">
      <c r="A47" s="38"/>
      <c r="B47" s="42"/>
      <c r="C47" s="42"/>
      <c r="D47" s="42"/>
      <c r="E47" s="42"/>
      <c r="F47" s="43"/>
    </row>
    <row r="48" spans="1:6" x14ac:dyDescent="0.25">
      <c r="A48" s="38" t="s">
        <v>7</v>
      </c>
      <c r="B48" s="42">
        <v>5290</v>
      </c>
      <c r="C48" s="42">
        <v>5077</v>
      </c>
      <c r="D48" s="42">
        <v>4673</v>
      </c>
      <c r="E48" s="42">
        <v>4491</v>
      </c>
      <c r="F48" s="43">
        <v>6330</v>
      </c>
    </row>
    <row r="49" spans="1:6" x14ac:dyDescent="0.25">
      <c r="A49" s="38"/>
      <c r="B49" s="42"/>
      <c r="C49" s="42"/>
      <c r="D49" s="42"/>
      <c r="E49" s="42"/>
      <c r="F49" s="43"/>
    </row>
    <row r="50" spans="1:6" ht="12.6" thickBot="1" x14ac:dyDescent="0.3">
      <c r="A50" s="62" t="s">
        <v>47</v>
      </c>
      <c r="B50" s="63">
        <v>1816</v>
      </c>
      <c r="C50" s="63">
        <v>1669</v>
      </c>
      <c r="D50" s="63">
        <v>1339</v>
      </c>
      <c r="E50" s="63">
        <v>1298</v>
      </c>
      <c r="F50" s="149">
        <v>850</v>
      </c>
    </row>
  </sheetData>
  <phoneticPr fontId="17" type="noConversion"/>
  <printOptions horizontalCentered="1" verticalCentered="1"/>
  <pageMargins left="0.75" right="0.75" top="1" bottom="1" header="0.5" footer="0.5"/>
  <pageSetup orientation="portrait" horizontalDpi="300" verticalDpi="300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Sheet4</vt:lpstr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mrjun97</dc:title>
  <dc:subject>admissions, releases and residents</dc:subject>
  <dc:creator>Authorized Gateway Customer</dc:creator>
  <cp:lastModifiedBy>patricia Ferrari</cp:lastModifiedBy>
  <cp:lastPrinted>2021-03-15T12:36:39Z</cp:lastPrinted>
  <dcterms:created xsi:type="dcterms:W3CDTF">1998-03-05T15:19:01Z</dcterms:created>
  <dcterms:modified xsi:type="dcterms:W3CDTF">2021-03-16T12:57:44Z</dcterms:modified>
</cp:coreProperties>
</file>